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K:\LEB Local Evidence Base\LEB004 Strategic Flood Risk Assessment\SFRA Update December 2016\"/>
    </mc:Choice>
  </mc:AlternateContent>
  <xr:revisionPtr revIDLastSave="0" documentId="13_ncr:1_{5D57DBF5-01D9-4882-A3D9-1754AB4B10F5}" xr6:coauthVersionLast="47" xr6:coauthVersionMax="47" xr10:uidLastSave="{00000000-0000-0000-0000-000000000000}"/>
  <bookViews>
    <workbookView xWindow="-120" yWindow="-120" windowWidth="29040" windowHeight="15840" activeTab="1" xr2:uid="{00000000-000D-0000-FFFF-FFFF00000000}"/>
  </bookViews>
  <sheets>
    <sheet name="Sites Assessment" sheetId="3" r:id="rId1"/>
    <sheet name="Calculations" sheetId="1" r:id="rId2"/>
  </sheets>
  <definedNames>
    <definedName name="_xlnm._FilterDatabase" localSheetId="1" hidden="1">Calculations!$A$1:$R$65</definedName>
    <definedName name="_xlnm._FilterDatabase" localSheetId="0" hidden="1">'Sites Assessment'!$B$30:$U$30</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F28" i="3" l="1"/>
  <c r="N28" i="3"/>
  <c r="C95" i="3"/>
  <c r="D95" i="3"/>
  <c r="E95" i="3"/>
  <c r="H95" i="3"/>
  <c r="J95" i="3"/>
  <c r="L95" i="3"/>
  <c r="N95" i="3"/>
  <c r="P95" i="3"/>
  <c r="R95" i="3"/>
  <c r="C96" i="3"/>
  <c r="D96" i="3"/>
  <c r="E96" i="3"/>
  <c r="H96" i="3"/>
  <c r="J96" i="3"/>
  <c r="L96" i="3"/>
  <c r="N96" i="3"/>
  <c r="P96" i="3"/>
  <c r="R96" i="3"/>
  <c r="C97" i="3"/>
  <c r="D97" i="3"/>
  <c r="E97" i="3"/>
  <c r="H97" i="3"/>
  <c r="J97" i="3"/>
  <c r="L97" i="3"/>
  <c r="N97" i="3"/>
  <c r="P97" i="3"/>
  <c r="R97" i="3"/>
  <c r="C98" i="3"/>
  <c r="D98" i="3"/>
  <c r="E98" i="3"/>
  <c r="H98" i="3"/>
  <c r="J98" i="3"/>
  <c r="L98" i="3"/>
  <c r="N98" i="3"/>
  <c r="P98" i="3"/>
  <c r="R98" i="3"/>
  <c r="C99" i="3"/>
  <c r="D99" i="3"/>
  <c r="E99" i="3"/>
  <c r="H99" i="3"/>
  <c r="J99" i="3"/>
  <c r="L99" i="3"/>
  <c r="N99" i="3"/>
  <c r="P99" i="3"/>
  <c r="R99" i="3"/>
  <c r="C100" i="3"/>
  <c r="D100" i="3"/>
  <c r="E100" i="3"/>
  <c r="H100" i="3"/>
  <c r="J100" i="3"/>
  <c r="L100" i="3"/>
  <c r="N100" i="3"/>
  <c r="P100" i="3"/>
  <c r="R100" i="3"/>
  <c r="B98" i="3"/>
  <c r="B99" i="3"/>
  <c r="B100" i="3"/>
  <c r="B95" i="3"/>
  <c r="B96" i="3"/>
  <c r="B97" i="3"/>
  <c r="R71" i="1"/>
  <c r="P66" i="1"/>
  <c r="Q66" i="1"/>
  <c r="R66" i="1"/>
  <c r="P67" i="1"/>
  <c r="Q67" i="1"/>
  <c r="R67" i="1"/>
  <c r="P68" i="1"/>
  <c r="Q68" i="1"/>
  <c r="R68" i="1"/>
  <c r="P69" i="1"/>
  <c r="Q69" i="1"/>
  <c r="R69" i="1"/>
  <c r="P70" i="1"/>
  <c r="Q70" i="1"/>
  <c r="R70" i="1"/>
  <c r="P71" i="1"/>
  <c r="Q71" i="1"/>
  <c r="I66" i="1"/>
  <c r="I67" i="1"/>
  <c r="I68" i="1"/>
  <c r="I69" i="1"/>
  <c r="I70" i="1"/>
  <c r="I71" i="1"/>
  <c r="J66" i="1"/>
  <c r="K66" i="1"/>
  <c r="J67" i="1"/>
  <c r="K67" i="1"/>
  <c r="J68" i="1"/>
  <c r="K68" i="1"/>
  <c r="J69" i="1"/>
  <c r="K69" i="1"/>
  <c r="J70" i="1"/>
  <c r="K70" i="1"/>
  <c r="J71" i="1"/>
  <c r="K71" i="1"/>
  <c r="H66" i="1"/>
  <c r="L66" i="1" s="1"/>
  <c r="H67" i="1"/>
  <c r="H68" i="1"/>
  <c r="L68" i="1" s="1"/>
  <c r="H69" i="1"/>
  <c r="L69" i="1" s="1"/>
  <c r="H70" i="1"/>
  <c r="L70" i="1" s="1"/>
  <c r="H71" i="1"/>
  <c r="L71" i="1" s="1"/>
  <c r="L67" i="1" l="1"/>
  <c r="F99" i="3"/>
  <c r="H3" i="1"/>
  <c r="H4" i="1"/>
  <c r="H5" i="1"/>
  <c r="H6" i="1"/>
  <c r="H7" i="1"/>
  <c r="H8" i="1"/>
  <c r="H9" i="1"/>
  <c r="H10" i="1"/>
  <c r="F96" i="3" s="1"/>
  <c r="H11" i="1"/>
  <c r="H12" i="1"/>
  <c r="H13" i="1"/>
  <c r="H14" i="1"/>
  <c r="H15" i="1"/>
  <c r="H16" i="1"/>
  <c r="H17" i="1"/>
  <c r="H18" i="1"/>
  <c r="F98" i="3" s="1"/>
  <c r="H19" i="1"/>
  <c r="H20" i="1"/>
  <c r="H21" i="1"/>
  <c r="H22" i="1"/>
  <c r="H23" i="1"/>
  <c r="H24" i="1"/>
  <c r="H25" i="1"/>
  <c r="H26" i="1"/>
  <c r="F100" i="3" s="1"/>
  <c r="H27" i="1"/>
  <c r="H28" i="1"/>
  <c r="F97" i="3" s="1"/>
  <c r="H29" i="1"/>
  <c r="F95" i="3" s="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2" i="1"/>
  <c r="P32" i="3" l="1"/>
  <c r="P33" i="3"/>
  <c r="P34" i="3"/>
  <c r="P35" i="3"/>
  <c r="P36" i="3"/>
  <c r="P37" i="3"/>
  <c r="P38" i="3"/>
  <c r="P39" i="3"/>
  <c r="P40" i="3"/>
  <c r="P41" i="3"/>
  <c r="P42" i="3"/>
  <c r="P43" i="3"/>
  <c r="P44" i="3"/>
  <c r="P45" i="3"/>
  <c r="P46" i="3"/>
  <c r="P47" i="3"/>
  <c r="P48" i="3"/>
  <c r="P49" i="3"/>
  <c r="P50" i="3"/>
  <c r="P51" i="3"/>
  <c r="P52" i="3"/>
  <c r="P53" i="3"/>
  <c r="P54" i="3"/>
  <c r="P55" i="3"/>
  <c r="P56" i="3"/>
  <c r="P57" i="3"/>
  <c r="P58" i="3"/>
  <c r="P59" i="3"/>
  <c r="P60" i="3"/>
  <c r="P61" i="3"/>
  <c r="P62" i="3"/>
  <c r="P63" i="3"/>
  <c r="P64" i="3"/>
  <c r="P65" i="3"/>
  <c r="P66" i="3"/>
  <c r="P67" i="3"/>
  <c r="P68" i="3"/>
  <c r="P69" i="3"/>
  <c r="P70" i="3"/>
  <c r="P71" i="3"/>
  <c r="P72" i="3"/>
  <c r="P73" i="3"/>
  <c r="P74" i="3"/>
  <c r="P75" i="3"/>
  <c r="P76" i="3"/>
  <c r="P77" i="3"/>
  <c r="P78" i="3"/>
  <c r="P79" i="3"/>
  <c r="P80" i="3"/>
  <c r="P81" i="3"/>
  <c r="P82" i="3"/>
  <c r="P83" i="3"/>
  <c r="P84" i="3"/>
  <c r="P85" i="3"/>
  <c r="P86" i="3"/>
  <c r="P87" i="3"/>
  <c r="P88" i="3"/>
  <c r="P89" i="3"/>
  <c r="P90" i="3"/>
  <c r="P91" i="3"/>
  <c r="P92" i="3"/>
  <c r="P93" i="3"/>
  <c r="P94" i="3"/>
  <c r="R32" i="3" l="1"/>
  <c r="R33" i="3"/>
  <c r="R34" i="3"/>
  <c r="R35" i="3"/>
  <c r="R36" i="3"/>
  <c r="R37" i="3"/>
  <c r="R38" i="3"/>
  <c r="R39" i="3"/>
  <c r="R40" i="3"/>
  <c r="R41" i="3"/>
  <c r="R42" i="3"/>
  <c r="R43" i="3"/>
  <c r="R44" i="3"/>
  <c r="R45" i="3"/>
  <c r="R46" i="3"/>
  <c r="R47" i="3"/>
  <c r="R48" i="3"/>
  <c r="R49" i="3"/>
  <c r="R50" i="3"/>
  <c r="R51" i="3"/>
  <c r="R52" i="3"/>
  <c r="R53" i="3"/>
  <c r="R54" i="3"/>
  <c r="R55" i="3"/>
  <c r="R56" i="3"/>
  <c r="R57" i="3"/>
  <c r="R58" i="3"/>
  <c r="R59" i="3"/>
  <c r="R60" i="3"/>
  <c r="R61" i="3"/>
  <c r="R62" i="3"/>
  <c r="R63" i="3"/>
  <c r="R64" i="3"/>
  <c r="R65" i="3"/>
  <c r="R66" i="3"/>
  <c r="R67" i="3"/>
  <c r="R68" i="3"/>
  <c r="R69" i="3"/>
  <c r="R70" i="3"/>
  <c r="R71" i="3"/>
  <c r="R72" i="3"/>
  <c r="R73" i="3"/>
  <c r="R74" i="3"/>
  <c r="R75" i="3"/>
  <c r="R76" i="3"/>
  <c r="R77" i="3"/>
  <c r="R78" i="3"/>
  <c r="R79" i="3"/>
  <c r="R80" i="3"/>
  <c r="R81" i="3"/>
  <c r="R82" i="3"/>
  <c r="R83" i="3"/>
  <c r="R84" i="3"/>
  <c r="R85" i="3"/>
  <c r="R86" i="3"/>
  <c r="R87" i="3"/>
  <c r="R88" i="3"/>
  <c r="R89" i="3"/>
  <c r="R90" i="3"/>
  <c r="R91" i="3"/>
  <c r="R92" i="3"/>
  <c r="R93" i="3"/>
  <c r="R94" i="3"/>
  <c r="R31" i="3"/>
  <c r="P31" i="3"/>
  <c r="N32" i="3"/>
  <c r="N33" i="3"/>
  <c r="N34" i="3"/>
  <c r="N35" i="3"/>
  <c r="N36" i="3"/>
  <c r="N37" i="3"/>
  <c r="N38" i="3"/>
  <c r="N39" i="3"/>
  <c r="N40" i="3"/>
  <c r="N41" i="3"/>
  <c r="N42" i="3"/>
  <c r="N43" i="3"/>
  <c r="N44" i="3"/>
  <c r="N45" i="3"/>
  <c r="N46" i="3"/>
  <c r="N47" i="3"/>
  <c r="N48" i="3"/>
  <c r="N49" i="3"/>
  <c r="N50" i="3"/>
  <c r="N51" i="3"/>
  <c r="N52" i="3"/>
  <c r="N53" i="3"/>
  <c r="N54" i="3"/>
  <c r="N55" i="3"/>
  <c r="N56" i="3"/>
  <c r="N57" i="3"/>
  <c r="N58" i="3"/>
  <c r="N59" i="3"/>
  <c r="N60" i="3"/>
  <c r="N61" i="3"/>
  <c r="N62" i="3"/>
  <c r="N63" i="3"/>
  <c r="N64" i="3"/>
  <c r="N65" i="3"/>
  <c r="N66" i="3"/>
  <c r="N67" i="3"/>
  <c r="N68" i="3"/>
  <c r="N69" i="3"/>
  <c r="N70" i="3"/>
  <c r="N71" i="3"/>
  <c r="N72" i="3"/>
  <c r="N73" i="3"/>
  <c r="N74" i="3"/>
  <c r="N75" i="3"/>
  <c r="N76" i="3"/>
  <c r="N77" i="3"/>
  <c r="N78" i="3"/>
  <c r="N79" i="3"/>
  <c r="N80" i="3"/>
  <c r="N81" i="3"/>
  <c r="N82" i="3"/>
  <c r="N83" i="3"/>
  <c r="N84" i="3"/>
  <c r="N85" i="3"/>
  <c r="N86" i="3"/>
  <c r="N87" i="3"/>
  <c r="N88" i="3"/>
  <c r="N89" i="3"/>
  <c r="N90" i="3"/>
  <c r="N91" i="3"/>
  <c r="N92" i="3"/>
  <c r="N93" i="3"/>
  <c r="N94" i="3"/>
  <c r="N31" i="3"/>
  <c r="I3" i="1"/>
  <c r="J3" i="1"/>
  <c r="K3" i="1"/>
  <c r="I4" i="1"/>
  <c r="J4" i="1"/>
  <c r="K4" i="1"/>
  <c r="I5" i="1"/>
  <c r="J5" i="1"/>
  <c r="K5" i="1"/>
  <c r="I6" i="1"/>
  <c r="J6" i="1"/>
  <c r="K6" i="1"/>
  <c r="I7" i="1"/>
  <c r="J7" i="1"/>
  <c r="K7" i="1"/>
  <c r="I8" i="1"/>
  <c r="J8" i="1"/>
  <c r="K8" i="1"/>
  <c r="I9" i="1"/>
  <c r="J9" i="1"/>
  <c r="K9" i="1"/>
  <c r="I10" i="1"/>
  <c r="M96" i="3" s="1"/>
  <c r="J10" i="1"/>
  <c r="K96" i="3" s="1"/>
  <c r="K10" i="1"/>
  <c r="I96" i="3" s="1"/>
  <c r="I11" i="1"/>
  <c r="J11" i="1"/>
  <c r="K11" i="1"/>
  <c r="I12" i="1"/>
  <c r="J12" i="1"/>
  <c r="K12" i="1"/>
  <c r="I13" i="1"/>
  <c r="J13" i="1"/>
  <c r="K13" i="1"/>
  <c r="I14" i="1"/>
  <c r="J14" i="1"/>
  <c r="K14" i="1"/>
  <c r="I15" i="1"/>
  <c r="J15" i="1"/>
  <c r="K15" i="1"/>
  <c r="I16" i="1"/>
  <c r="J16" i="1"/>
  <c r="K16" i="1"/>
  <c r="I17" i="1"/>
  <c r="J17" i="1"/>
  <c r="K17" i="1"/>
  <c r="I18" i="1"/>
  <c r="M98" i="3" s="1"/>
  <c r="J18" i="1"/>
  <c r="K98" i="3" s="1"/>
  <c r="K18" i="1"/>
  <c r="I98" i="3" s="1"/>
  <c r="I19" i="1"/>
  <c r="J19" i="1"/>
  <c r="K19" i="1"/>
  <c r="I20" i="1"/>
  <c r="J20" i="1"/>
  <c r="K20" i="1"/>
  <c r="I21" i="1"/>
  <c r="J21" i="1"/>
  <c r="K21" i="1"/>
  <c r="I22" i="1"/>
  <c r="J22" i="1"/>
  <c r="K22" i="1"/>
  <c r="I23" i="1"/>
  <c r="J23" i="1"/>
  <c r="K23" i="1"/>
  <c r="I24" i="1"/>
  <c r="J24" i="1"/>
  <c r="K24" i="1"/>
  <c r="I25" i="1"/>
  <c r="J25" i="1"/>
  <c r="K25" i="1"/>
  <c r="I26" i="1"/>
  <c r="M100" i="3" s="1"/>
  <c r="J26" i="1"/>
  <c r="K100" i="3" s="1"/>
  <c r="K26" i="1"/>
  <c r="I100" i="3" s="1"/>
  <c r="I27" i="1"/>
  <c r="J27" i="1"/>
  <c r="K27" i="1"/>
  <c r="I28" i="1"/>
  <c r="M97" i="3" s="1"/>
  <c r="J28" i="1"/>
  <c r="K97" i="3" s="1"/>
  <c r="K28" i="1"/>
  <c r="I97" i="3" s="1"/>
  <c r="I29" i="1"/>
  <c r="M95" i="3" s="1"/>
  <c r="J29" i="1"/>
  <c r="K95" i="3" s="1"/>
  <c r="K29" i="1"/>
  <c r="I95" i="3" s="1"/>
  <c r="I30" i="1"/>
  <c r="J30" i="1"/>
  <c r="K30" i="1"/>
  <c r="I31" i="1"/>
  <c r="J31" i="1"/>
  <c r="K31" i="1"/>
  <c r="I32" i="1"/>
  <c r="J32" i="1"/>
  <c r="K32" i="1"/>
  <c r="I33" i="1"/>
  <c r="J33" i="1"/>
  <c r="K33" i="1"/>
  <c r="I34" i="1"/>
  <c r="J34" i="1"/>
  <c r="K34" i="1"/>
  <c r="I35" i="1"/>
  <c r="J35" i="1"/>
  <c r="K35" i="1"/>
  <c r="I36" i="1"/>
  <c r="J36" i="1"/>
  <c r="K36" i="1"/>
  <c r="I37" i="1"/>
  <c r="J37" i="1"/>
  <c r="K37" i="1"/>
  <c r="I38" i="1"/>
  <c r="J38" i="1"/>
  <c r="K38" i="1"/>
  <c r="I39" i="1"/>
  <c r="J39" i="1"/>
  <c r="K39" i="1"/>
  <c r="I40" i="1"/>
  <c r="J40" i="1"/>
  <c r="K40" i="1"/>
  <c r="I41" i="1"/>
  <c r="J41" i="1"/>
  <c r="K41" i="1"/>
  <c r="I42" i="1"/>
  <c r="J42" i="1"/>
  <c r="K42" i="1"/>
  <c r="I43" i="1"/>
  <c r="J43" i="1"/>
  <c r="K43" i="1"/>
  <c r="I44" i="1"/>
  <c r="J44" i="1"/>
  <c r="K44" i="1"/>
  <c r="I45" i="1"/>
  <c r="J45" i="1"/>
  <c r="K45" i="1"/>
  <c r="I46" i="1"/>
  <c r="J46" i="1"/>
  <c r="K46" i="1"/>
  <c r="I47" i="1"/>
  <c r="J47" i="1"/>
  <c r="K47" i="1"/>
  <c r="I48" i="1"/>
  <c r="J48" i="1"/>
  <c r="K48" i="1"/>
  <c r="I49" i="1"/>
  <c r="J49" i="1"/>
  <c r="K49" i="1"/>
  <c r="I50" i="1"/>
  <c r="J50" i="1"/>
  <c r="K50" i="1"/>
  <c r="I51" i="1"/>
  <c r="J51" i="1"/>
  <c r="K51" i="1"/>
  <c r="I52" i="1"/>
  <c r="J52" i="1"/>
  <c r="K52" i="1"/>
  <c r="I53" i="1"/>
  <c r="J53" i="1"/>
  <c r="K53" i="1"/>
  <c r="I54" i="1"/>
  <c r="J54" i="1"/>
  <c r="K54" i="1"/>
  <c r="I55" i="1"/>
  <c r="J55" i="1"/>
  <c r="K55" i="1"/>
  <c r="I56" i="1"/>
  <c r="J56" i="1"/>
  <c r="K56" i="1"/>
  <c r="I57" i="1"/>
  <c r="J57" i="1"/>
  <c r="K57" i="1"/>
  <c r="I58" i="1"/>
  <c r="M99" i="3" s="1"/>
  <c r="J58" i="1"/>
  <c r="K99" i="3" s="1"/>
  <c r="K58" i="1"/>
  <c r="I99" i="3" s="1"/>
  <c r="I59" i="1"/>
  <c r="J59" i="1"/>
  <c r="K59" i="1"/>
  <c r="I60" i="1"/>
  <c r="J60" i="1"/>
  <c r="K60" i="1"/>
  <c r="I61" i="1"/>
  <c r="J61" i="1"/>
  <c r="K61" i="1"/>
  <c r="I62" i="1"/>
  <c r="J62" i="1"/>
  <c r="K62" i="1"/>
  <c r="I63" i="1"/>
  <c r="J63" i="1"/>
  <c r="K63" i="1"/>
  <c r="I64" i="1"/>
  <c r="J64" i="1"/>
  <c r="K64" i="1"/>
  <c r="I65" i="1"/>
  <c r="J65" i="1"/>
  <c r="K65" i="1"/>
  <c r="F33" i="3"/>
  <c r="F35" i="3"/>
  <c r="F42" i="3"/>
  <c r="L15" i="1"/>
  <c r="F45" i="3"/>
  <c r="F47" i="3"/>
  <c r="F48" i="3"/>
  <c r="L21" i="1"/>
  <c r="F51" i="3"/>
  <c r="L25" i="1"/>
  <c r="F57" i="3"/>
  <c r="F58" i="3"/>
  <c r="F61" i="3"/>
  <c r="F66" i="3"/>
  <c r="F67" i="3"/>
  <c r="F69" i="3"/>
  <c r="L41" i="1"/>
  <c r="F71" i="3"/>
  <c r="F72" i="3"/>
  <c r="F74" i="3"/>
  <c r="F75" i="3"/>
  <c r="F79" i="3"/>
  <c r="F83" i="3"/>
  <c r="F85" i="3"/>
  <c r="L62" i="1"/>
  <c r="G91" i="3" s="1"/>
  <c r="F93" i="3"/>
  <c r="F31" i="3"/>
  <c r="P7" i="1"/>
  <c r="P8" i="1"/>
  <c r="P9" i="1"/>
  <c r="P10" i="1"/>
  <c r="O96" i="3" s="1"/>
  <c r="P15" i="1"/>
  <c r="P16" i="1"/>
  <c r="P17" i="1"/>
  <c r="P18" i="1"/>
  <c r="O98" i="3" s="1"/>
  <c r="P23" i="1"/>
  <c r="P24" i="1"/>
  <c r="P25" i="1"/>
  <c r="P26" i="1"/>
  <c r="O100" i="3" s="1"/>
  <c r="P31" i="1"/>
  <c r="P32" i="1"/>
  <c r="P33" i="1"/>
  <c r="P34" i="1"/>
  <c r="P39" i="1"/>
  <c r="P40" i="1"/>
  <c r="P41" i="1"/>
  <c r="P42" i="1"/>
  <c r="P47" i="1"/>
  <c r="P48" i="1"/>
  <c r="P49" i="1"/>
  <c r="P50" i="1"/>
  <c r="P55" i="1"/>
  <c r="P56" i="1"/>
  <c r="P57" i="1"/>
  <c r="P58" i="1"/>
  <c r="O99" i="3" s="1"/>
  <c r="P63" i="1"/>
  <c r="P64" i="1"/>
  <c r="P65" i="1"/>
  <c r="R3" i="1"/>
  <c r="R4" i="1"/>
  <c r="R5" i="1"/>
  <c r="R6" i="1"/>
  <c r="S35" i="3" s="1"/>
  <c r="R7" i="1"/>
  <c r="R8" i="1"/>
  <c r="R9" i="1"/>
  <c r="R10" i="1"/>
  <c r="R11" i="1"/>
  <c r="R12" i="1"/>
  <c r="R13" i="1"/>
  <c r="R14" i="1"/>
  <c r="S43" i="3" s="1"/>
  <c r="R15" i="1"/>
  <c r="S44" i="3" s="1"/>
  <c r="R16" i="1"/>
  <c r="R17" i="1"/>
  <c r="R18" i="1"/>
  <c r="R19" i="1"/>
  <c r="R20" i="1"/>
  <c r="R21" i="1"/>
  <c r="R22" i="1"/>
  <c r="S51" i="3" s="1"/>
  <c r="R23" i="1"/>
  <c r="R24" i="1"/>
  <c r="R25" i="1"/>
  <c r="R26" i="1"/>
  <c r="R27" i="1"/>
  <c r="R28" i="1"/>
  <c r="R29" i="1"/>
  <c r="R30" i="1"/>
  <c r="S59" i="3" s="1"/>
  <c r="R31" i="1"/>
  <c r="S60" i="3" s="1"/>
  <c r="R32" i="1"/>
  <c r="R33" i="1"/>
  <c r="R34" i="1"/>
  <c r="S63" i="3" s="1"/>
  <c r="R35" i="1"/>
  <c r="R36" i="1"/>
  <c r="R37" i="1"/>
  <c r="R38" i="1"/>
  <c r="S67" i="3" s="1"/>
  <c r="R39" i="1"/>
  <c r="R40" i="1"/>
  <c r="R41" i="1"/>
  <c r="R42" i="1"/>
  <c r="S71" i="3" s="1"/>
  <c r="R43" i="1"/>
  <c r="S72" i="3" s="1"/>
  <c r="R44" i="1"/>
  <c r="R45" i="1"/>
  <c r="R46" i="1"/>
  <c r="S75" i="3" s="1"/>
  <c r="R47" i="1"/>
  <c r="S76" i="3" s="1"/>
  <c r="R48" i="1"/>
  <c r="S77" i="3" s="1"/>
  <c r="R49" i="1"/>
  <c r="S78" i="3" s="1"/>
  <c r="R50" i="1"/>
  <c r="S79" i="3" s="1"/>
  <c r="R51" i="1"/>
  <c r="S80" i="3" s="1"/>
  <c r="R52" i="1"/>
  <c r="S81" i="3" s="1"/>
  <c r="R53" i="1"/>
  <c r="R54" i="1"/>
  <c r="S83" i="3" s="1"/>
  <c r="R55" i="1"/>
  <c r="S84" i="3" s="1"/>
  <c r="R56" i="1"/>
  <c r="S85" i="3" s="1"/>
  <c r="R57" i="1"/>
  <c r="R58" i="1"/>
  <c r="R59" i="1"/>
  <c r="S88" i="3" s="1"/>
  <c r="R60" i="1"/>
  <c r="S89" i="3" s="1"/>
  <c r="R61" i="1"/>
  <c r="S90" i="3" s="1"/>
  <c r="R62" i="1"/>
  <c r="S91" i="3" s="1"/>
  <c r="R63" i="1"/>
  <c r="S92" i="3" s="1"/>
  <c r="R64" i="1"/>
  <c r="S93" i="3" s="1"/>
  <c r="R65" i="1"/>
  <c r="S94" i="3" s="1"/>
  <c r="R2" i="1"/>
  <c r="S31" i="3" s="1"/>
  <c r="Q3" i="1"/>
  <c r="Q32" i="3" s="1"/>
  <c r="Q4" i="1"/>
  <c r="Q5" i="1"/>
  <c r="Q6" i="1"/>
  <c r="Q35" i="3" s="1"/>
  <c r="Q7" i="1"/>
  <c r="Q8" i="1"/>
  <c r="Q9" i="1"/>
  <c r="Q10" i="1"/>
  <c r="Q11" i="1"/>
  <c r="Q40" i="3" s="1"/>
  <c r="Q12" i="1"/>
  <c r="Q13" i="1"/>
  <c r="Q14" i="1"/>
  <c r="Q43" i="3" s="1"/>
  <c r="Q15" i="1"/>
  <c r="Q44" i="3" s="1"/>
  <c r="Q16" i="1"/>
  <c r="Q17" i="1"/>
  <c r="Q18" i="1"/>
  <c r="Q19" i="1"/>
  <c r="Q48" i="3" s="1"/>
  <c r="Q20" i="1"/>
  <c r="Q21" i="1"/>
  <c r="Q22" i="1"/>
  <c r="Q51" i="3" s="1"/>
  <c r="Q23" i="1"/>
  <c r="Q52" i="3" s="1"/>
  <c r="Q24" i="1"/>
  <c r="Q25" i="1"/>
  <c r="Q26" i="1"/>
  <c r="Q27" i="1"/>
  <c r="Q56" i="3" s="1"/>
  <c r="Q28" i="1"/>
  <c r="Q29" i="1"/>
  <c r="Q30" i="1"/>
  <c r="Q59" i="3" s="1"/>
  <c r="Q31" i="1"/>
  <c r="Q60" i="3" s="1"/>
  <c r="Q32" i="1"/>
  <c r="Q33" i="1"/>
  <c r="Q34" i="1"/>
  <c r="Q63" i="3" s="1"/>
  <c r="Q35" i="1"/>
  <c r="Q36" i="1"/>
  <c r="Q37" i="1"/>
  <c r="Q38" i="1"/>
  <c r="Q67" i="3" s="1"/>
  <c r="Q39" i="1"/>
  <c r="Q40" i="1"/>
  <c r="Q41" i="1"/>
  <c r="Q42" i="1"/>
  <c r="Q71" i="3" s="1"/>
  <c r="Q43" i="1"/>
  <c r="Q72" i="3" s="1"/>
  <c r="Q44" i="1"/>
  <c r="Q45" i="1"/>
  <c r="Q46" i="1"/>
  <c r="Q75" i="3" s="1"/>
  <c r="Q47" i="1"/>
  <c r="Q76" i="3" s="1"/>
  <c r="Q48" i="1"/>
  <c r="Q77" i="3" s="1"/>
  <c r="Q49" i="1"/>
  <c r="Q50" i="1"/>
  <c r="Q79" i="3" s="1"/>
  <c r="Q51" i="1"/>
  <c r="Q80" i="3" s="1"/>
  <c r="Q52" i="1"/>
  <c r="Q81" i="3" s="1"/>
  <c r="Q53" i="1"/>
  <c r="Q54" i="1"/>
  <c r="Q83" i="3" s="1"/>
  <c r="Q55" i="1"/>
  <c r="Q84" i="3" s="1"/>
  <c r="Q56" i="1"/>
  <c r="Q85" i="3" s="1"/>
  <c r="Q57" i="1"/>
  <c r="Q58" i="1"/>
  <c r="Q59" i="1"/>
  <c r="Q88" i="3" s="1"/>
  <c r="Q60" i="1"/>
  <c r="Q89" i="3" s="1"/>
  <c r="Q61" i="1"/>
  <c r="Q90" i="3" s="1"/>
  <c r="Q62" i="1"/>
  <c r="Q91" i="3" s="1"/>
  <c r="Q63" i="1"/>
  <c r="Q92" i="3" s="1"/>
  <c r="Q64" i="1"/>
  <c r="Q93" i="3" s="1"/>
  <c r="Q65" i="1"/>
  <c r="Q94" i="3" s="1"/>
  <c r="Q2" i="1"/>
  <c r="P3" i="1"/>
  <c r="P4" i="1"/>
  <c r="P5" i="1"/>
  <c r="P6" i="1"/>
  <c r="P11" i="1"/>
  <c r="P12" i="1"/>
  <c r="P13" i="1"/>
  <c r="P14" i="1"/>
  <c r="P19" i="1"/>
  <c r="P20" i="1"/>
  <c r="P21" i="1"/>
  <c r="P22" i="1"/>
  <c r="P27" i="1"/>
  <c r="P28" i="1"/>
  <c r="O97" i="3" s="1"/>
  <c r="P29" i="1"/>
  <c r="O95" i="3" s="1"/>
  <c r="P30" i="1"/>
  <c r="P35" i="1"/>
  <c r="P36" i="1"/>
  <c r="P37" i="1"/>
  <c r="P38" i="1"/>
  <c r="P43" i="1"/>
  <c r="P44" i="1"/>
  <c r="P45" i="1"/>
  <c r="P46" i="1"/>
  <c r="P51" i="1"/>
  <c r="P52" i="1"/>
  <c r="P53" i="1"/>
  <c r="P54" i="1"/>
  <c r="P59" i="1"/>
  <c r="P60" i="1"/>
  <c r="P61" i="1"/>
  <c r="P62" i="1"/>
  <c r="P2" i="1"/>
  <c r="Q87" i="3" l="1"/>
  <c r="Q99" i="3"/>
  <c r="Q55" i="3"/>
  <c r="Q100" i="3"/>
  <c r="Q47" i="3"/>
  <c r="Q98" i="3"/>
  <c r="Q86" i="3"/>
  <c r="Q82" i="3"/>
  <c r="Q78" i="3"/>
  <c r="Q74" i="3"/>
  <c r="Q70" i="3"/>
  <c r="Q66" i="3"/>
  <c r="Q62" i="3"/>
  <c r="Q58" i="3"/>
  <c r="Q95" i="3"/>
  <c r="Q54" i="3"/>
  <c r="Q50" i="3"/>
  <c r="Q46" i="3"/>
  <c r="Q42" i="3"/>
  <c r="Q38" i="3"/>
  <c r="Q34" i="3"/>
  <c r="S86" i="3"/>
  <c r="S82" i="3"/>
  <c r="S74" i="3"/>
  <c r="S70" i="3"/>
  <c r="S66" i="3"/>
  <c r="S62" i="3"/>
  <c r="S58" i="3"/>
  <c r="S95" i="3"/>
  <c r="S54" i="3"/>
  <c r="S50" i="3"/>
  <c r="S46" i="3"/>
  <c r="S42" i="3"/>
  <c r="S38" i="3"/>
  <c r="S34" i="3"/>
  <c r="G70" i="3"/>
  <c r="S87" i="3"/>
  <c r="S99" i="3"/>
  <c r="S55" i="3"/>
  <c r="S100" i="3"/>
  <c r="S47" i="3"/>
  <c r="S98" i="3"/>
  <c r="S39" i="3"/>
  <c r="S96" i="3"/>
  <c r="Q73" i="3"/>
  <c r="Q69" i="3"/>
  <c r="Q65" i="3"/>
  <c r="Q61" i="3"/>
  <c r="Q57" i="3"/>
  <c r="Q97" i="3"/>
  <c r="Q53" i="3"/>
  <c r="Q49" i="3"/>
  <c r="Q45" i="3"/>
  <c r="Q41" i="3"/>
  <c r="Q37" i="3"/>
  <c r="Q33" i="3"/>
  <c r="S73" i="3"/>
  <c r="S69" i="3"/>
  <c r="S65" i="3"/>
  <c r="S61" i="3"/>
  <c r="S57" i="3"/>
  <c r="S97" i="3"/>
  <c r="S53" i="3"/>
  <c r="S49" i="3"/>
  <c r="S45" i="3"/>
  <c r="S41" i="3"/>
  <c r="S37" i="3"/>
  <c r="S33" i="3"/>
  <c r="G44" i="3"/>
  <c r="Q39" i="3"/>
  <c r="Q96" i="3"/>
  <c r="Q68" i="3"/>
  <c r="Q64" i="3"/>
  <c r="Q36" i="3"/>
  <c r="S68" i="3"/>
  <c r="S64" i="3"/>
  <c r="S56" i="3"/>
  <c r="S52" i="3"/>
  <c r="S48" i="3"/>
  <c r="S40" i="3"/>
  <c r="S36" i="3"/>
  <c r="S32" i="3"/>
  <c r="L2" i="1"/>
  <c r="L50" i="1"/>
  <c r="L29" i="1"/>
  <c r="L28" i="1"/>
  <c r="L4" i="1"/>
  <c r="G33" i="3" s="1"/>
  <c r="L6" i="1"/>
  <c r="F54" i="3"/>
  <c r="L38" i="1"/>
  <c r="F56" i="3"/>
  <c r="L27" i="1"/>
  <c r="F94" i="3"/>
  <c r="L65" i="1"/>
  <c r="G94" i="3" s="1"/>
  <c r="F32" i="3"/>
  <c r="L3" i="1"/>
  <c r="L34" i="1"/>
  <c r="F63" i="3"/>
  <c r="F43" i="3"/>
  <c r="L14" i="1"/>
  <c r="L54" i="1"/>
  <c r="F34" i="3"/>
  <c r="L5" i="1"/>
  <c r="F50" i="3"/>
  <c r="F81" i="3"/>
  <c r="L52" i="1"/>
  <c r="G81" i="3" s="1"/>
  <c r="L43" i="1"/>
  <c r="L19" i="1"/>
  <c r="G48" i="3" s="1"/>
  <c r="F89" i="3"/>
  <c r="L60" i="1"/>
  <c r="G89" i="3" s="1"/>
  <c r="L44" i="1"/>
  <c r="F73" i="3"/>
  <c r="F65" i="3"/>
  <c r="L36" i="1"/>
  <c r="F49" i="3"/>
  <c r="L20" i="1"/>
  <c r="F41" i="3"/>
  <c r="L12" i="1"/>
  <c r="G41" i="3" s="1"/>
  <c r="L42" i="1"/>
  <c r="L18" i="1"/>
  <c r="F88" i="3"/>
  <c r="L59" i="1"/>
  <c r="G88" i="3" s="1"/>
  <c r="F80" i="3"/>
  <c r="L51" i="1"/>
  <c r="G80" i="3" s="1"/>
  <c r="F64" i="3"/>
  <c r="L35" i="1"/>
  <c r="G64" i="3" s="1"/>
  <c r="F40" i="3"/>
  <c r="L11" i="1"/>
  <c r="L40" i="1"/>
  <c r="L16" i="1"/>
  <c r="G45" i="3" s="1"/>
  <c r="F37" i="3"/>
  <c r="L8" i="1"/>
  <c r="F87" i="3"/>
  <c r="L58" i="1"/>
  <c r="F55" i="3"/>
  <c r="L26" i="1"/>
  <c r="L10" i="1"/>
  <c r="F39" i="3"/>
  <c r="L64" i="1"/>
  <c r="G93" i="3" s="1"/>
  <c r="F77" i="3"/>
  <c r="L48" i="1"/>
  <c r="G77" i="3" s="1"/>
  <c r="F53" i="3"/>
  <c r="L24" i="1"/>
  <c r="G53" i="3" s="1"/>
  <c r="F86" i="3"/>
  <c r="L57" i="1"/>
  <c r="G86" i="3" s="1"/>
  <c r="F78" i="3"/>
  <c r="L49" i="1"/>
  <c r="G78" i="3" s="1"/>
  <c r="F62" i="3"/>
  <c r="L33" i="1"/>
  <c r="F46" i="3"/>
  <c r="L17" i="1"/>
  <c r="G46" i="3" s="1"/>
  <c r="F38" i="3"/>
  <c r="L9" i="1"/>
  <c r="G38" i="3" s="1"/>
  <c r="L56" i="1"/>
  <c r="G85" i="3" s="1"/>
  <c r="L32" i="1"/>
  <c r="G61" i="3" s="1"/>
  <c r="F70" i="3"/>
  <c r="L37" i="1"/>
  <c r="L13" i="1"/>
  <c r="G42" i="3" s="1"/>
  <c r="F44" i="3"/>
  <c r="F92" i="3"/>
  <c r="L63" i="1"/>
  <c r="G92" i="3" s="1"/>
  <c r="F84" i="3"/>
  <c r="L55" i="1"/>
  <c r="G84" i="3" s="1"/>
  <c r="L47" i="1"/>
  <c r="G76" i="3" s="1"/>
  <c r="F76" i="3"/>
  <c r="L39" i="1"/>
  <c r="G68" i="3" s="1"/>
  <c r="F68" i="3"/>
  <c r="F60" i="3"/>
  <c r="L31" i="1"/>
  <c r="G60" i="3" s="1"/>
  <c r="L23" i="1"/>
  <c r="G52" i="3" s="1"/>
  <c r="F52" i="3"/>
  <c r="F36" i="3"/>
  <c r="L7" i="1"/>
  <c r="F91" i="3"/>
  <c r="F59" i="3"/>
  <c r="L30" i="1"/>
  <c r="L46" i="1"/>
  <c r="G75" i="3" s="1"/>
  <c r="L22" i="1"/>
  <c r="G51" i="3" s="1"/>
  <c r="F90" i="3"/>
  <c r="L61" i="1"/>
  <c r="G90" i="3" s="1"/>
  <c r="L53" i="1"/>
  <c r="G82" i="3" s="1"/>
  <c r="F82" i="3"/>
  <c r="L45" i="1"/>
  <c r="H32" i="3"/>
  <c r="J32" i="3"/>
  <c r="L32" i="3"/>
  <c r="H33" i="3"/>
  <c r="J33" i="3"/>
  <c r="L33" i="3"/>
  <c r="H34" i="3"/>
  <c r="J34" i="3"/>
  <c r="L34" i="3"/>
  <c r="H35" i="3"/>
  <c r="J35" i="3"/>
  <c r="L35" i="3"/>
  <c r="H36" i="3"/>
  <c r="J36" i="3"/>
  <c r="L36" i="3"/>
  <c r="H37" i="3"/>
  <c r="J37" i="3"/>
  <c r="L37" i="3"/>
  <c r="H38" i="3"/>
  <c r="J38" i="3"/>
  <c r="L38" i="3"/>
  <c r="H39" i="3"/>
  <c r="J39" i="3"/>
  <c r="L39" i="3"/>
  <c r="H40" i="3"/>
  <c r="J40" i="3"/>
  <c r="L40" i="3"/>
  <c r="H41" i="3"/>
  <c r="J41" i="3"/>
  <c r="L41" i="3"/>
  <c r="H42" i="3"/>
  <c r="J42" i="3"/>
  <c r="L42" i="3"/>
  <c r="H43" i="3"/>
  <c r="J43" i="3"/>
  <c r="L43" i="3"/>
  <c r="H44" i="3"/>
  <c r="J44" i="3"/>
  <c r="L44" i="3"/>
  <c r="H45" i="3"/>
  <c r="J45" i="3"/>
  <c r="L45" i="3"/>
  <c r="H46" i="3"/>
  <c r="J46" i="3"/>
  <c r="L46" i="3"/>
  <c r="H47" i="3"/>
  <c r="J47" i="3"/>
  <c r="L47" i="3"/>
  <c r="H48" i="3"/>
  <c r="J48" i="3"/>
  <c r="L48" i="3"/>
  <c r="H49" i="3"/>
  <c r="J49" i="3"/>
  <c r="L49" i="3"/>
  <c r="H50" i="3"/>
  <c r="J50" i="3"/>
  <c r="L50" i="3"/>
  <c r="H51" i="3"/>
  <c r="J51" i="3"/>
  <c r="L51" i="3"/>
  <c r="H52" i="3"/>
  <c r="J52" i="3"/>
  <c r="L52" i="3"/>
  <c r="H53" i="3"/>
  <c r="J53" i="3"/>
  <c r="L53" i="3"/>
  <c r="H54" i="3"/>
  <c r="J54" i="3"/>
  <c r="L54" i="3"/>
  <c r="H55" i="3"/>
  <c r="J55" i="3"/>
  <c r="L55" i="3"/>
  <c r="H56" i="3"/>
  <c r="J56" i="3"/>
  <c r="L56" i="3"/>
  <c r="H57" i="3"/>
  <c r="J57" i="3"/>
  <c r="L57" i="3"/>
  <c r="H58" i="3"/>
  <c r="J58" i="3"/>
  <c r="L58" i="3"/>
  <c r="H59" i="3"/>
  <c r="J59" i="3"/>
  <c r="L59" i="3"/>
  <c r="H60" i="3"/>
  <c r="J60" i="3"/>
  <c r="L60" i="3"/>
  <c r="H61" i="3"/>
  <c r="J61" i="3"/>
  <c r="L61" i="3"/>
  <c r="H62" i="3"/>
  <c r="J62" i="3"/>
  <c r="L62" i="3"/>
  <c r="H63" i="3"/>
  <c r="J63" i="3"/>
  <c r="L63" i="3"/>
  <c r="H64" i="3"/>
  <c r="J64" i="3"/>
  <c r="L64" i="3"/>
  <c r="H65" i="3"/>
  <c r="J65" i="3"/>
  <c r="L65" i="3"/>
  <c r="H66" i="3"/>
  <c r="J66" i="3"/>
  <c r="L66" i="3"/>
  <c r="H67" i="3"/>
  <c r="J67" i="3"/>
  <c r="L67" i="3"/>
  <c r="H68" i="3"/>
  <c r="J68" i="3"/>
  <c r="L68" i="3"/>
  <c r="H69" i="3"/>
  <c r="J69" i="3"/>
  <c r="L69" i="3"/>
  <c r="H70" i="3"/>
  <c r="J70" i="3"/>
  <c r="L70" i="3"/>
  <c r="H71" i="3"/>
  <c r="J71" i="3"/>
  <c r="L71" i="3"/>
  <c r="H72" i="3"/>
  <c r="J72" i="3"/>
  <c r="L72" i="3"/>
  <c r="H73" i="3"/>
  <c r="J73" i="3"/>
  <c r="L73" i="3"/>
  <c r="H74" i="3"/>
  <c r="J74" i="3"/>
  <c r="L74" i="3"/>
  <c r="H75" i="3"/>
  <c r="J75" i="3"/>
  <c r="L75" i="3"/>
  <c r="H76" i="3"/>
  <c r="J76" i="3"/>
  <c r="L76" i="3"/>
  <c r="H77" i="3"/>
  <c r="J77" i="3"/>
  <c r="L77" i="3"/>
  <c r="H78" i="3"/>
  <c r="J78" i="3"/>
  <c r="L78" i="3"/>
  <c r="H79" i="3"/>
  <c r="J79" i="3"/>
  <c r="L79" i="3"/>
  <c r="H80" i="3"/>
  <c r="J80" i="3"/>
  <c r="L80" i="3"/>
  <c r="H81" i="3"/>
  <c r="J81" i="3"/>
  <c r="L81" i="3"/>
  <c r="H82" i="3"/>
  <c r="J82" i="3"/>
  <c r="L82" i="3"/>
  <c r="H83" i="3"/>
  <c r="J83" i="3"/>
  <c r="L83" i="3"/>
  <c r="H84" i="3"/>
  <c r="J84" i="3"/>
  <c r="L84" i="3"/>
  <c r="H85" i="3"/>
  <c r="J85" i="3"/>
  <c r="L85" i="3"/>
  <c r="H86" i="3"/>
  <c r="J86" i="3"/>
  <c r="L86" i="3"/>
  <c r="H87" i="3"/>
  <c r="J87" i="3"/>
  <c r="L87" i="3"/>
  <c r="H88" i="3"/>
  <c r="J88" i="3"/>
  <c r="L88" i="3"/>
  <c r="H89" i="3"/>
  <c r="J89" i="3"/>
  <c r="L89" i="3"/>
  <c r="H90" i="3"/>
  <c r="J90" i="3"/>
  <c r="L90" i="3"/>
  <c r="H91" i="3"/>
  <c r="J91" i="3"/>
  <c r="L91" i="3"/>
  <c r="H92" i="3"/>
  <c r="J92" i="3"/>
  <c r="L92" i="3"/>
  <c r="H93" i="3"/>
  <c r="J93" i="3"/>
  <c r="L93" i="3"/>
  <c r="H94" i="3"/>
  <c r="J94" i="3"/>
  <c r="L94" i="3"/>
  <c r="L31" i="3"/>
  <c r="J31" i="3"/>
  <c r="H31" i="3"/>
  <c r="I2" i="1"/>
  <c r="M31" i="3" s="1"/>
  <c r="J2" i="1"/>
  <c r="K31" i="3" s="1"/>
  <c r="K2" i="1"/>
  <c r="M32" i="3"/>
  <c r="K32" i="3"/>
  <c r="K33" i="3"/>
  <c r="M34" i="3"/>
  <c r="K34" i="3"/>
  <c r="M35" i="3"/>
  <c r="M36" i="3"/>
  <c r="M37" i="3"/>
  <c r="M38" i="3"/>
  <c r="K38" i="3"/>
  <c r="M39" i="3"/>
  <c r="K39" i="3"/>
  <c r="M40" i="3"/>
  <c r="K40" i="3"/>
  <c r="M41" i="3"/>
  <c r="K41" i="3"/>
  <c r="M42" i="3"/>
  <c r="K42" i="3"/>
  <c r="M43" i="3"/>
  <c r="M44" i="3"/>
  <c r="M45" i="3"/>
  <c r="M46" i="3"/>
  <c r="K46" i="3"/>
  <c r="M47" i="3"/>
  <c r="K47" i="3"/>
  <c r="M48" i="3"/>
  <c r="K48" i="3"/>
  <c r="M49" i="3"/>
  <c r="K49" i="3"/>
  <c r="M50" i="3"/>
  <c r="K50" i="3"/>
  <c r="M51" i="3"/>
  <c r="M52" i="3"/>
  <c r="M53" i="3"/>
  <c r="M54" i="3"/>
  <c r="K54" i="3"/>
  <c r="M55" i="3"/>
  <c r="K55" i="3"/>
  <c r="M56" i="3"/>
  <c r="K56" i="3"/>
  <c r="M57" i="3"/>
  <c r="K57" i="3"/>
  <c r="M58" i="3"/>
  <c r="M59" i="3"/>
  <c r="M60" i="3"/>
  <c r="M61" i="3"/>
  <c r="M62" i="3"/>
  <c r="K62" i="3"/>
  <c r="M63" i="3"/>
  <c r="K63" i="3"/>
  <c r="M64" i="3"/>
  <c r="K64" i="3"/>
  <c r="M65" i="3"/>
  <c r="K65" i="3"/>
  <c r="M66" i="3"/>
  <c r="K66" i="3"/>
  <c r="M67" i="3"/>
  <c r="M68" i="3"/>
  <c r="M69" i="3"/>
  <c r="M70" i="3"/>
  <c r="K70" i="3"/>
  <c r="M71" i="3"/>
  <c r="K71" i="3"/>
  <c r="M72" i="3"/>
  <c r="K72" i="3"/>
  <c r="M73" i="3"/>
  <c r="K73" i="3"/>
  <c r="M74" i="3"/>
  <c r="K74" i="3"/>
  <c r="M75" i="3"/>
  <c r="M76" i="3"/>
  <c r="M77" i="3"/>
  <c r="M78" i="3"/>
  <c r="K78" i="3"/>
  <c r="M79" i="3"/>
  <c r="K79" i="3"/>
  <c r="M80" i="3"/>
  <c r="K80" i="3"/>
  <c r="M81" i="3"/>
  <c r="K81" i="3"/>
  <c r="M82" i="3"/>
  <c r="K82" i="3"/>
  <c r="M83" i="3"/>
  <c r="M84" i="3"/>
  <c r="M85" i="3"/>
  <c r="M86" i="3"/>
  <c r="K86" i="3"/>
  <c r="M87" i="3"/>
  <c r="K87" i="3"/>
  <c r="M88" i="3"/>
  <c r="K88" i="3"/>
  <c r="M89" i="3"/>
  <c r="K89" i="3"/>
  <c r="M90" i="3"/>
  <c r="K90" i="3"/>
  <c r="M91" i="3"/>
  <c r="M92" i="3"/>
  <c r="M93" i="3"/>
  <c r="M94" i="3"/>
  <c r="K94" i="3"/>
  <c r="G87" i="3" l="1"/>
  <c r="G99" i="3"/>
  <c r="G65" i="3"/>
  <c r="G67" i="3"/>
  <c r="M33" i="3"/>
  <c r="G36" i="3"/>
  <c r="G66" i="3"/>
  <c r="G62" i="3"/>
  <c r="G39" i="3"/>
  <c r="G96" i="3"/>
  <c r="G69" i="3"/>
  <c r="G83" i="3"/>
  <c r="G63" i="3"/>
  <c r="G58" i="3"/>
  <c r="G95" i="3"/>
  <c r="G59" i="3"/>
  <c r="G55" i="3"/>
  <c r="G100" i="3"/>
  <c r="G37" i="3"/>
  <c r="G40" i="3"/>
  <c r="G47" i="3"/>
  <c r="G98" i="3"/>
  <c r="G49" i="3"/>
  <c r="G43" i="3"/>
  <c r="G32" i="3"/>
  <c r="G56" i="3"/>
  <c r="G35" i="3"/>
  <c r="G79" i="3"/>
  <c r="G50" i="3"/>
  <c r="G57" i="3"/>
  <c r="G97" i="3"/>
  <c r="G74" i="3"/>
  <c r="G71" i="3"/>
  <c r="G73" i="3"/>
  <c r="G72" i="3"/>
  <c r="G34" i="3"/>
  <c r="G54" i="3"/>
  <c r="I92" i="3"/>
  <c r="I84" i="3"/>
  <c r="I76" i="3"/>
  <c r="I68" i="3"/>
  <c r="I60" i="3"/>
  <c r="I52" i="3"/>
  <c r="I44" i="3"/>
  <c r="I36" i="3"/>
  <c r="I91" i="3"/>
  <c r="I83" i="3"/>
  <c r="I75" i="3"/>
  <c r="I67" i="3"/>
  <c r="I59" i="3"/>
  <c r="I51" i="3"/>
  <c r="I43" i="3"/>
  <c r="I35" i="3"/>
  <c r="I86" i="3"/>
  <c r="I62" i="3"/>
  <c r="I77" i="3"/>
  <c r="I53" i="3"/>
  <c r="I82" i="3"/>
  <c r="I66" i="3"/>
  <c r="I34" i="3"/>
  <c r="I78" i="3"/>
  <c r="I54" i="3"/>
  <c r="I38" i="3"/>
  <c r="I93" i="3"/>
  <c r="I69" i="3"/>
  <c r="I45" i="3"/>
  <c r="I74" i="3"/>
  <c r="I58" i="3"/>
  <c r="I42" i="3"/>
  <c r="I85" i="3"/>
  <c r="I61" i="3"/>
  <c r="I37" i="3"/>
  <c r="I65" i="3"/>
  <c r="I63" i="3"/>
  <c r="I55" i="3"/>
  <c r="I39" i="3"/>
  <c r="K58" i="3"/>
  <c r="K77" i="3"/>
  <c r="K69" i="3"/>
  <c r="K61" i="3"/>
  <c r="K37" i="3"/>
  <c r="I81" i="3"/>
  <c r="I73" i="3"/>
  <c r="I57" i="3"/>
  <c r="I41" i="3"/>
  <c r="K84" i="3"/>
  <c r="K60" i="3"/>
  <c r="K53" i="3"/>
  <c r="I89" i="3"/>
  <c r="I49" i="3"/>
  <c r="I33" i="3"/>
  <c r="K92" i="3"/>
  <c r="K76" i="3"/>
  <c r="K68" i="3"/>
  <c r="K93" i="3"/>
  <c r="K85" i="3"/>
  <c r="K45" i="3"/>
  <c r="I88" i="3"/>
  <c r="I80" i="3"/>
  <c r="I72" i="3"/>
  <c r="I64" i="3"/>
  <c r="I56" i="3"/>
  <c r="I48" i="3"/>
  <c r="I40" i="3"/>
  <c r="I32" i="3"/>
  <c r="I79" i="3"/>
  <c r="K52" i="3"/>
  <c r="K44" i="3"/>
  <c r="K36" i="3"/>
  <c r="I87" i="3"/>
  <c r="I71" i="3"/>
  <c r="I47" i="3"/>
  <c r="G31" i="3"/>
  <c r="I31" i="3"/>
  <c r="I94" i="3"/>
  <c r="I70" i="3"/>
  <c r="I46" i="3"/>
  <c r="K91" i="3"/>
  <c r="K83" i="3"/>
  <c r="K75" i="3"/>
  <c r="K67" i="3"/>
  <c r="K59" i="3"/>
  <c r="K51" i="3"/>
  <c r="K43" i="3"/>
  <c r="K35" i="3"/>
  <c r="I90" i="3"/>
  <c r="I50" i="3"/>
  <c r="B32" i="3" l="1"/>
  <c r="C32" i="3"/>
  <c r="D32" i="3"/>
  <c r="E32" i="3"/>
  <c r="B33" i="3"/>
  <c r="C33" i="3"/>
  <c r="D33" i="3"/>
  <c r="E33" i="3"/>
  <c r="B34" i="3"/>
  <c r="C34" i="3"/>
  <c r="D34" i="3"/>
  <c r="E34" i="3"/>
  <c r="B35" i="3"/>
  <c r="C35" i="3"/>
  <c r="D35" i="3"/>
  <c r="E35" i="3"/>
  <c r="B36" i="3"/>
  <c r="C36" i="3"/>
  <c r="D36" i="3"/>
  <c r="E36" i="3"/>
  <c r="B37" i="3"/>
  <c r="C37" i="3"/>
  <c r="D37" i="3"/>
  <c r="E37" i="3"/>
  <c r="B38" i="3"/>
  <c r="C38" i="3"/>
  <c r="D38" i="3"/>
  <c r="E38" i="3"/>
  <c r="B39" i="3"/>
  <c r="C39" i="3"/>
  <c r="D39" i="3"/>
  <c r="E39" i="3"/>
  <c r="B40" i="3"/>
  <c r="C40" i="3"/>
  <c r="D40" i="3"/>
  <c r="E40" i="3"/>
  <c r="B41" i="3"/>
  <c r="C41" i="3"/>
  <c r="D41" i="3"/>
  <c r="E41" i="3"/>
  <c r="B42" i="3"/>
  <c r="C42" i="3"/>
  <c r="D42" i="3"/>
  <c r="E42" i="3"/>
  <c r="B43" i="3"/>
  <c r="C43" i="3"/>
  <c r="D43" i="3"/>
  <c r="E43" i="3"/>
  <c r="B44" i="3"/>
  <c r="C44" i="3"/>
  <c r="D44" i="3"/>
  <c r="E44" i="3"/>
  <c r="B45" i="3"/>
  <c r="C45" i="3"/>
  <c r="D45" i="3"/>
  <c r="E45" i="3"/>
  <c r="B46" i="3"/>
  <c r="C46" i="3"/>
  <c r="D46" i="3"/>
  <c r="E46" i="3"/>
  <c r="B47" i="3"/>
  <c r="C47" i="3"/>
  <c r="D47" i="3"/>
  <c r="E47" i="3"/>
  <c r="B48" i="3"/>
  <c r="C48" i="3"/>
  <c r="D48" i="3"/>
  <c r="E48" i="3"/>
  <c r="B49" i="3"/>
  <c r="C49" i="3"/>
  <c r="D49" i="3"/>
  <c r="E49" i="3"/>
  <c r="B50" i="3"/>
  <c r="C50" i="3"/>
  <c r="D50" i="3"/>
  <c r="E50" i="3"/>
  <c r="B51" i="3"/>
  <c r="C51" i="3"/>
  <c r="D51" i="3"/>
  <c r="E51" i="3"/>
  <c r="B52" i="3"/>
  <c r="C52" i="3"/>
  <c r="D52" i="3"/>
  <c r="E52" i="3"/>
  <c r="B53" i="3"/>
  <c r="C53" i="3"/>
  <c r="D53" i="3"/>
  <c r="E53" i="3"/>
  <c r="B54" i="3"/>
  <c r="C54" i="3"/>
  <c r="D54" i="3"/>
  <c r="E54" i="3"/>
  <c r="B55" i="3"/>
  <c r="C55" i="3"/>
  <c r="D55" i="3"/>
  <c r="E55" i="3"/>
  <c r="B56" i="3"/>
  <c r="C56" i="3"/>
  <c r="D56" i="3"/>
  <c r="E56" i="3"/>
  <c r="B57" i="3"/>
  <c r="C57" i="3"/>
  <c r="D57" i="3"/>
  <c r="E57" i="3"/>
  <c r="B58" i="3"/>
  <c r="C58" i="3"/>
  <c r="D58" i="3"/>
  <c r="E58" i="3"/>
  <c r="B59" i="3"/>
  <c r="C59" i="3"/>
  <c r="D59" i="3"/>
  <c r="E59" i="3"/>
  <c r="B60" i="3"/>
  <c r="C60" i="3"/>
  <c r="D60" i="3"/>
  <c r="E60" i="3"/>
  <c r="B61" i="3"/>
  <c r="C61" i="3"/>
  <c r="D61" i="3"/>
  <c r="E61" i="3"/>
  <c r="B62" i="3"/>
  <c r="C62" i="3"/>
  <c r="D62" i="3"/>
  <c r="E62" i="3"/>
  <c r="B63" i="3"/>
  <c r="C63" i="3"/>
  <c r="D63" i="3"/>
  <c r="E63" i="3"/>
  <c r="B64" i="3"/>
  <c r="C64" i="3"/>
  <c r="D64" i="3"/>
  <c r="E64" i="3"/>
  <c r="B65" i="3"/>
  <c r="C65" i="3"/>
  <c r="D65" i="3"/>
  <c r="E65" i="3"/>
  <c r="B66" i="3"/>
  <c r="C66" i="3"/>
  <c r="D66" i="3"/>
  <c r="E66" i="3"/>
  <c r="B67" i="3"/>
  <c r="C67" i="3"/>
  <c r="D67" i="3"/>
  <c r="E67" i="3"/>
  <c r="B68" i="3"/>
  <c r="C68" i="3"/>
  <c r="D68" i="3"/>
  <c r="E68" i="3"/>
  <c r="B69" i="3"/>
  <c r="C69" i="3"/>
  <c r="D69" i="3"/>
  <c r="E69" i="3"/>
  <c r="B70" i="3"/>
  <c r="C70" i="3"/>
  <c r="D70" i="3"/>
  <c r="E70" i="3"/>
  <c r="B71" i="3"/>
  <c r="C71" i="3"/>
  <c r="D71" i="3"/>
  <c r="E71" i="3"/>
  <c r="B72" i="3"/>
  <c r="C72" i="3"/>
  <c r="D72" i="3"/>
  <c r="E72" i="3"/>
  <c r="B73" i="3"/>
  <c r="C73" i="3"/>
  <c r="D73" i="3"/>
  <c r="E73" i="3"/>
  <c r="B74" i="3"/>
  <c r="C74" i="3"/>
  <c r="D74" i="3"/>
  <c r="E74" i="3"/>
  <c r="B75" i="3"/>
  <c r="C75" i="3"/>
  <c r="D75" i="3"/>
  <c r="E75" i="3"/>
  <c r="B76" i="3"/>
  <c r="C76" i="3"/>
  <c r="D76" i="3"/>
  <c r="E76" i="3"/>
  <c r="B77" i="3"/>
  <c r="C77" i="3"/>
  <c r="D77" i="3"/>
  <c r="E77" i="3"/>
  <c r="B78" i="3"/>
  <c r="C78" i="3"/>
  <c r="D78" i="3"/>
  <c r="E78" i="3"/>
  <c r="B79" i="3"/>
  <c r="C79" i="3"/>
  <c r="D79" i="3"/>
  <c r="E79" i="3"/>
  <c r="B80" i="3"/>
  <c r="C80" i="3"/>
  <c r="D80" i="3"/>
  <c r="E80" i="3"/>
  <c r="B81" i="3"/>
  <c r="C81" i="3"/>
  <c r="D81" i="3"/>
  <c r="E81" i="3"/>
  <c r="B82" i="3"/>
  <c r="C82" i="3"/>
  <c r="D82" i="3"/>
  <c r="E82" i="3"/>
  <c r="B83" i="3"/>
  <c r="C83" i="3"/>
  <c r="D83" i="3"/>
  <c r="E83" i="3"/>
  <c r="B84" i="3"/>
  <c r="C84" i="3"/>
  <c r="D84" i="3"/>
  <c r="E84" i="3"/>
  <c r="B85" i="3"/>
  <c r="C85" i="3"/>
  <c r="D85" i="3"/>
  <c r="E85" i="3"/>
  <c r="B86" i="3"/>
  <c r="C86" i="3"/>
  <c r="D86" i="3"/>
  <c r="E86" i="3"/>
  <c r="B87" i="3"/>
  <c r="C87" i="3"/>
  <c r="D87" i="3"/>
  <c r="E87" i="3"/>
  <c r="B88" i="3"/>
  <c r="C88" i="3"/>
  <c r="D88" i="3"/>
  <c r="E88" i="3"/>
  <c r="B89" i="3"/>
  <c r="C89" i="3"/>
  <c r="D89" i="3"/>
  <c r="E89" i="3"/>
  <c r="B90" i="3"/>
  <c r="C90" i="3"/>
  <c r="D90" i="3"/>
  <c r="E90" i="3"/>
  <c r="B91" i="3"/>
  <c r="C91" i="3"/>
  <c r="D91" i="3"/>
  <c r="E91" i="3"/>
  <c r="B92" i="3"/>
  <c r="C92" i="3"/>
  <c r="D92" i="3"/>
  <c r="E92" i="3"/>
  <c r="B93" i="3"/>
  <c r="C93" i="3"/>
  <c r="D93" i="3"/>
  <c r="E93" i="3"/>
  <c r="B94" i="3"/>
  <c r="C94" i="3"/>
  <c r="D94" i="3"/>
  <c r="E94" i="3"/>
  <c r="C31" i="3"/>
  <c r="D31" i="3"/>
  <c r="E31" i="3"/>
  <c r="B31" i="3"/>
  <c r="O94" i="3"/>
  <c r="O93" i="3"/>
  <c r="O92" i="3"/>
  <c r="O91" i="3"/>
  <c r="O90" i="3"/>
  <c r="O89" i="3"/>
  <c r="O88" i="3"/>
  <c r="O87" i="3"/>
  <c r="O86" i="3"/>
  <c r="O85" i="3"/>
  <c r="O84" i="3"/>
  <c r="O83" i="3"/>
  <c r="O82" i="3"/>
  <c r="O81" i="3"/>
  <c r="O80" i="3"/>
  <c r="O79" i="3"/>
  <c r="O78" i="3"/>
  <c r="O77" i="3"/>
  <c r="O76" i="3"/>
  <c r="O75" i="3"/>
  <c r="O74" i="3"/>
  <c r="O73" i="3"/>
  <c r="O72" i="3"/>
  <c r="O71" i="3"/>
  <c r="O70" i="3"/>
  <c r="O69" i="3"/>
  <c r="O68" i="3"/>
  <c r="O67" i="3"/>
  <c r="O66" i="3"/>
  <c r="O65" i="3"/>
  <c r="O64" i="3"/>
  <c r="O63" i="3"/>
  <c r="O62" i="3"/>
  <c r="O61" i="3"/>
  <c r="O60" i="3"/>
  <c r="O59" i="3"/>
  <c r="O58" i="3"/>
  <c r="O57" i="3"/>
  <c r="O56" i="3"/>
  <c r="O55" i="3"/>
  <c r="O54" i="3"/>
  <c r="O53" i="3"/>
  <c r="O52" i="3"/>
  <c r="O51" i="3"/>
  <c r="O50" i="3"/>
  <c r="O49" i="3"/>
  <c r="O48" i="3"/>
  <c r="O47" i="3"/>
  <c r="O46" i="3"/>
  <c r="O45" i="3"/>
  <c r="O44" i="3"/>
  <c r="O43" i="3"/>
  <c r="O42" i="3"/>
  <c r="O41" i="3"/>
  <c r="O40" i="3"/>
  <c r="O39" i="3"/>
  <c r="O38" i="3"/>
  <c r="O37" i="3"/>
  <c r="O36" i="3"/>
  <c r="O35" i="3"/>
  <c r="O34" i="3"/>
  <c r="O33" i="3"/>
  <c r="O32" i="3"/>
  <c r="Q31" i="3"/>
  <c r="O31" i="3"/>
  <c r="G12" i="3" l="1"/>
  <c r="L21" i="3"/>
  <c r="D21" i="3"/>
  <c r="L20" i="3"/>
  <c r="D20" i="3"/>
  <c r="L19" i="3"/>
  <c r="D19" i="3"/>
  <c r="L17" i="3"/>
  <c r="D17" i="3"/>
  <c r="L16" i="3"/>
  <c r="D16" i="3"/>
  <c r="L15" i="3"/>
  <c r="D15" i="3"/>
  <c r="L13" i="3"/>
  <c r="D13" i="3"/>
  <c r="S21" i="3"/>
  <c r="K21" i="3"/>
  <c r="S20" i="3"/>
  <c r="K20" i="3"/>
  <c r="S19" i="3"/>
  <c r="K19" i="3"/>
  <c r="S17" i="3"/>
  <c r="K17" i="3"/>
  <c r="S16" i="3"/>
  <c r="K16" i="3"/>
  <c r="S15" i="3"/>
  <c r="K15" i="3"/>
  <c r="S13" i="3"/>
  <c r="K13" i="3"/>
  <c r="R21" i="3"/>
  <c r="J21" i="3"/>
  <c r="R20" i="3"/>
  <c r="J20" i="3"/>
  <c r="R19" i="3"/>
  <c r="J19" i="3"/>
  <c r="R17" i="3"/>
  <c r="J17" i="3"/>
  <c r="R16" i="3"/>
  <c r="J16" i="3"/>
  <c r="R15" i="3"/>
  <c r="J15" i="3"/>
  <c r="R13" i="3"/>
  <c r="J13" i="3"/>
  <c r="F13" i="3"/>
  <c r="E21" i="3"/>
  <c r="E20" i="3"/>
  <c r="E19" i="3"/>
  <c r="M17" i="3"/>
  <c r="E16" i="3"/>
  <c r="M15" i="3"/>
  <c r="M13" i="3"/>
  <c r="Q21" i="3"/>
  <c r="I21" i="3"/>
  <c r="Q20" i="3"/>
  <c r="I20" i="3"/>
  <c r="Q19" i="3"/>
  <c r="I19" i="3"/>
  <c r="Q17" i="3"/>
  <c r="I17" i="3"/>
  <c r="Q16" i="3"/>
  <c r="I16" i="3"/>
  <c r="Q15" i="3"/>
  <c r="I15" i="3"/>
  <c r="Q13" i="3"/>
  <c r="I13" i="3"/>
  <c r="P21" i="3"/>
  <c r="H21" i="3"/>
  <c r="P20" i="3"/>
  <c r="H20" i="3"/>
  <c r="P19" i="3"/>
  <c r="H19" i="3"/>
  <c r="P17" i="3"/>
  <c r="H17" i="3"/>
  <c r="P16" i="3"/>
  <c r="H16" i="3"/>
  <c r="P15" i="3"/>
  <c r="H15" i="3"/>
  <c r="P13" i="3"/>
  <c r="H13" i="3"/>
  <c r="O21" i="3"/>
  <c r="G21" i="3"/>
  <c r="O20" i="3"/>
  <c r="G20" i="3"/>
  <c r="O19" i="3"/>
  <c r="G19" i="3"/>
  <c r="O17" i="3"/>
  <c r="G17" i="3"/>
  <c r="O16" i="3"/>
  <c r="G16" i="3"/>
  <c r="O15" i="3"/>
  <c r="G15" i="3"/>
  <c r="O13" i="3"/>
  <c r="G13" i="3"/>
  <c r="N21" i="3"/>
  <c r="F21" i="3"/>
  <c r="N20" i="3"/>
  <c r="F20" i="3"/>
  <c r="N19" i="3"/>
  <c r="F19" i="3"/>
  <c r="N17" i="3"/>
  <c r="F17" i="3"/>
  <c r="N16" i="3"/>
  <c r="F16" i="3"/>
  <c r="N15" i="3"/>
  <c r="F15" i="3"/>
  <c r="N13" i="3"/>
  <c r="M21" i="3"/>
  <c r="M20" i="3"/>
  <c r="M19" i="3"/>
  <c r="E17" i="3"/>
  <c r="M16" i="3"/>
  <c r="E15" i="3"/>
  <c r="E13" i="3"/>
  <c r="M18" i="3"/>
  <c r="G18" i="3"/>
  <c r="O14" i="3"/>
  <c r="I14" i="3"/>
  <c r="Q12" i="3"/>
  <c r="K12" i="3"/>
  <c r="S18" i="3"/>
  <c r="E18" i="3"/>
  <c r="M14" i="3"/>
  <c r="O12" i="3"/>
  <c r="E14" i="3"/>
  <c r="R14" i="3"/>
  <c r="L12" i="3"/>
  <c r="Q14" i="3"/>
  <c r="J14" i="3"/>
  <c r="D12" i="3"/>
  <c r="L18" i="3"/>
  <c r="F18" i="3"/>
  <c r="N14" i="3"/>
  <c r="H14" i="3"/>
  <c r="P12" i="3"/>
  <c r="J12" i="3"/>
  <c r="G14" i="3"/>
  <c r="I12" i="3"/>
  <c r="P18" i="3"/>
  <c r="F12" i="3"/>
  <c r="O18" i="3"/>
  <c r="K14" i="3"/>
  <c r="E12" i="3"/>
  <c r="N18" i="3"/>
  <c r="P14" i="3"/>
  <c r="R18" i="3"/>
  <c r="D18" i="3"/>
  <c r="L14" i="3"/>
  <c r="F14" i="3"/>
  <c r="N12" i="3"/>
  <c r="H12" i="3"/>
  <c r="Q18" i="3"/>
  <c r="K18" i="3"/>
  <c r="S14" i="3"/>
  <c r="M12" i="3"/>
  <c r="J18" i="3"/>
  <c r="D14" i="3"/>
  <c r="I18" i="3"/>
  <c r="S12" i="3"/>
  <c r="H18" i="3"/>
  <c r="R12" i="3"/>
  <c r="G22" i="3" l="1"/>
  <c r="R22" i="3"/>
  <c r="I22" i="3"/>
  <c r="D22" i="3"/>
  <c r="F22" i="3"/>
  <c r="M22" i="3"/>
  <c r="S22" i="3"/>
  <c r="H22" i="3"/>
  <c r="E22" i="3"/>
  <c r="J22" i="3"/>
  <c r="K22" i="3"/>
  <c r="N22" i="3"/>
  <c r="P22" i="3"/>
  <c r="L22" i="3"/>
  <c r="Q22" i="3"/>
  <c r="O22" i="3"/>
</calcChain>
</file>

<file path=xl/sharedStrings.xml><?xml version="1.0" encoding="utf-8"?>
<sst xmlns="http://schemas.openxmlformats.org/spreadsheetml/2006/main" count="441" uniqueCount="203">
  <si>
    <t>SiteRef</t>
  </si>
  <si>
    <t>Proposed_Use</t>
  </si>
  <si>
    <t>Area_Ha</t>
  </si>
  <si>
    <t>FZ3b_pct</t>
  </si>
  <si>
    <t>FZ3a_pct</t>
  </si>
  <si>
    <t>FZ2_pct</t>
  </si>
  <si>
    <t>uFMfSW30yr_pct</t>
  </si>
  <si>
    <t>uFMfSW100yr_pct</t>
  </si>
  <si>
    <t>uFMfSW1000yr_pct</t>
  </si>
  <si>
    <t>Summary Table</t>
  </si>
  <si>
    <t>The colour coding shows the highest risk element of the flood zone that is present on site and is not in itself an indication of whether the site should or shouldn’t be developed for flooding reason</t>
  </si>
  <si>
    <t>Flood Zone 1</t>
  </si>
  <si>
    <t>Flood Zone 2</t>
  </si>
  <si>
    <t>Flood Zone 3a</t>
  </si>
  <si>
    <t>Flood Zone 3b</t>
  </si>
  <si>
    <t>1 in 30 year</t>
  </si>
  <si>
    <t>1 in 100 year</t>
  </si>
  <si>
    <t>1 in 1000 year</t>
  </si>
  <si>
    <t>Proposed Use</t>
  </si>
  <si>
    <t>Number of Sites</t>
  </si>
  <si>
    <t>Area (ha)</t>
  </si>
  <si>
    <t xml:space="preserve">No. 100% </t>
  </si>
  <si>
    <t>No.</t>
  </si>
  <si>
    <t>Key</t>
  </si>
  <si>
    <t>TOTAL</t>
  </si>
  <si>
    <t>Main Table</t>
  </si>
  <si>
    <t xml:space="preserve">Flood Zone 1 + Surface Water </t>
  </si>
  <si>
    <t>Site Reference</t>
  </si>
  <si>
    <t>Site Name</t>
  </si>
  <si>
    <t>%</t>
  </si>
  <si>
    <t>Development Viability</t>
  </si>
  <si>
    <t>FZ1</t>
  </si>
  <si>
    <t>FZ3a_Area</t>
  </si>
  <si>
    <t>FZ2_Area</t>
  </si>
  <si>
    <t>uFMfSW30yr_Area</t>
  </si>
  <si>
    <t>uFMfSW100yr_Area</t>
  </si>
  <si>
    <t>uFMfSW1000yr_Area</t>
  </si>
  <si>
    <t>FZ3b_Area</t>
  </si>
  <si>
    <t>Name</t>
  </si>
  <si>
    <t>FZ1_Area</t>
  </si>
  <si>
    <t>Residential</t>
  </si>
  <si>
    <t>Employment</t>
  </si>
  <si>
    <t>Mixed Use</t>
  </si>
  <si>
    <t>Local Plan Sites Assessment</t>
  </si>
  <si>
    <t>Cheshire West and Chester Council</t>
  </si>
  <si>
    <t>CHC/0004</t>
  </si>
  <si>
    <t>Black Diamond Street and Hoole Way, Chester</t>
  </si>
  <si>
    <t>CHV/0009</t>
  </si>
  <si>
    <t>Land off Pepper Street, bound by Shropshire Union Canal / Faulkners Lane, Christleton</t>
  </si>
  <si>
    <t>CHV/0018</t>
  </si>
  <si>
    <t>Land to north of School Lane, adjacent Newhall Rise, Guilden Sutton</t>
  </si>
  <si>
    <t>CHV/0117</t>
  </si>
  <si>
    <t>DAM/0058</t>
  </si>
  <si>
    <t>Land to the south of A556, Rudheath, Northwich (south west Gadbrook Park)</t>
  </si>
  <si>
    <t>DAM/0070</t>
  </si>
  <si>
    <t>Land off Niddries Lane, Moulton</t>
  </si>
  <si>
    <t>DAM/0071</t>
  </si>
  <si>
    <t>Land to the west of Bostock Green and east of A533.</t>
  </si>
  <si>
    <t>DAM/0072</t>
  </si>
  <si>
    <t>Land at 618 London Road, Davenham</t>
  </si>
  <si>
    <t>EPT/0028</t>
  </si>
  <si>
    <t>Rushtons, Newbridge Road, Ellesmere Port</t>
  </si>
  <si>
    <t>EPT/0035</t>
  </si>
  <si>
    <t>Land at Cloister Way, Ellesmere Port</t>
  </si>
  <si>
    <t>EPT/0108</t>
  </si>
  <si>
    <t>Land off Stanney Mill Road North, Ellesmere Port</t>
  </si>
  <si>
    <t>FAR/0061</t>
  </si>
  <si>
    <t>Land at Church Road, Tilston</t>
  </si>
  <si>
    <t>FAR/0083</t>
  </si>
  <si>
    <t>Land off Church Road, Tilston</t>
  </si>
  <si>
    <t>FRO/0060</t>
  </si>
  <si>
    <t>Land off Ship Street, Frodsham</t>
  </si>
  <si>
    <t>GOW/0056</t>
  </si>
  <si>
    <t>Former BICC Helsby</t>
  </si>
  <si>
    <t>GOW/0092</t>
  </si>
  <si>
    <t>Land off Church Road / Gongar Lane, Ashton Hayes</t>
  </si>
  <si>
    <t>HAG/0002</t>
  </si>
  <si>
    <t>Wallerscote Road (former gas works), Northwich</t>
  </si>
  <si>
    <t>HAG/0053</t>
  </si>
  <si>
    <t>Chester Road, Hartford, Northwich</t>
  </si>
  <si>
    <t>HOO/0017</t>
  </si>
  <si>
    <t>Hoole Road Enterprise Centre, Chester</t>
  </si>
  <si>
    <t>KIN/0018</t>
  </si>
  <si>
    <t>Haulage Yard, High Street, Norley</t>
  </si>
  <si>
    <t>KIN/0070</t>
  </si>
  <si>
    <t>Club House, Kingsley Cricket Club, Brook House Farm and Mill Brook Bungalow, Mill Lane, Kingsley</t>
  </si>
  <si>
    <t>MAL/0018</t>
  </si>
  <si>
    <t>Greenfields, Chester Road, Malpas</t>
  </si>
  <si>
    <t>MAL/0117</t>
  </si>
  <si>
    <t>Bickley Community Project (Cholmondeley Estate)</t>
  </si>
  <si>
    <t>MAR/0019</t>
  </si>
  <si>
    <t>Land at Chapel Street, Wincham</t>
  </si>
  <si>
    <t>MAR/0039</t>
  </si>
  <si>
    <t>Wincham Urban Village, Chapel Street, Wincham</t>
  </si>
  <si>
    <t>MAR/0084</t>
  </si>
  <si>
    <t>Land off Linnards Lane, Higher Wincham</t>
  </si>
  <si>
    <t>ROS/0025</t>
  </si>
  <si>
    <t>Site rear of canal site 5, Oil Sites Road, Ellesmere Port</t>
  </si>
  <si>
    <t>ROS/0029</t>
  </si>
  <si>
    <t>Rossmore Road East / Rossfield Road North (land at), Ellesmere Port</t>
  </si>
  <si>
    <t>ROS/0030</t>
  </si>
  <si>
    <t>Ellesmere Port Docks and hinterland</t>
  </si>
  <si>
    <t>SHA/0066</t>
  </si>
  <si>
    <t>Land at Stubbs Lane, Lostock Gralam (Lostock Triangle Site)</t>
  </si>
  <si>
    <t>STP/0040</t>
  </si>
  <si>
    <t>Rivacre Business Centre Mill Lane Great Sutton Ellesmere Port</t>
  </si>
  <si>
    <t>TAK/0099</t>
  </si>
  <si>
    <t>Land west of Townfield Lane, off Holme Street, Tarvin</t>
  </si>
  <si>
    <t>TAK/0111</t>
  </si>
  <si>
    <t>Land east of Church Street, Tarvin</t>
  </si>
  <si>
    <t>TAK/0149</t>
  </si>
  <si>
    <t>Brooklea, Duddon Road, Duddon, CW6 0EL</t>
  </si>
  <si>
    <t>TAK/0150</t>
  </si>
  <si>
    <t>Land adjacent to Brooklea, Duddon Road, Duddon, CW6 0EL</t>
  </si>
  <si>
    <t>TAK/0151</t>
  </si>
  <si>
    <t>Green Lane Farm, Kelsall</t>
  </si>
  <si>
    <t>TAK/0158</t>
  </si>
  <si>
    <t>TAR/0004</t>
  </si>
  <si>
    <t>Land at Brickfield Farm, Tarporley</t>
  </si>
  <si>
    <t>TAR/0051</t>
  </si>
  <si>
    <t>Land adjacent Portal Business Park, Tarporley</t>
  </si>
  <si>
    <t>TAR/0069</t>
  </si>
  <si>
    <t>Land at Arderne Hall Farm, Walkers Lane, Tarporley</t>
  </si>
  <si>
    <t>TAR/0090</t>
  </si>
  <si>
    <t>90 High Street, Tarporley, CW6 0AX</t>
  </si>
  <si>
    <t>TAR/0092</t>
  </si>
  <si>
    <t>Land at High Street, Tarporley</t>
  </si>
  <si>
    <t>TAR/0096</t>
  </si>
  <si>
    <t>TAR/0097</t>
  </si>
  <si>
    <t>Land adjacent Spinney Cottage, Eaton</t>
  </si>
  <si>
    <t>TAT/0077</t>
  </si>
  <si>
    <t>Highways Depot and adjacent land, Chapel Lane, Milton Green</t>
  </si>
  <si>
    <t>TAT/0084</t>
  </si>
  <si>
    <t>Former oil depot (A49), Beeston</t>
  </si>
  <si>
    <t>TAT/0088</t>
  </si>
  <si>
    <t>Land at Beeston Bridge, south of Shropshire Union Canal, Beeston</t>
  </si>
  <si>
    <t>TAT/0108</t>
  </si>
  <si>
    <t>Land north of Frog Hall Farm. Tattenhall</t>
  </si>
  <si>
    <t>TAT/0109</t>
  </si>
  <si>
    <t>Land at Tilstone Lodge, Tileston Fearnall, Tarporley</t>
  </si>
  <si>
    <t>UPT/0028</t>
  </si>
  <si>
    <t>Dale Camp, Chester</t>
  </si>
  <si>
    <t>WEC/0076</t>
  </si>
  <si>
    <t>Land at Wall Hill Farm, Acton Lane, Acton Bridge, CW8 3QE</t>
  </si>
  <si>
    <t>WHI/0014</t>
  </si>
  <si>
    <t>Land at Lloyd Drive, Ellesmere Port</t>
  </si>
  <si>
    <t>WHI/0021</t>
  </si>
  <si>
    <t>Lime Tree Farmhouse Paddock, Stanney Lane, Ellesmere Port</t>
  </si>
  <si>
    <t>WIC/0043</t>
  </si>
  <si>
    <t>land at Weir Engineering, Winnington Avenue, Northwich</t>
  </si>
  <si>
    <t>WIC/0045</t>
  </si>
  <si>
    <t>Land at Winnington Avenue, Northwich</t>
  </si>
  <si>
    <t>WIC/0059</t>
  </si>
  <si>
    <t>Leicester Street Depot, Northwich</t>
  </si>
  <si>
    <t>WIC/0075</t>
  </si>
  <si>
    <t>Watling Street (Council offices), Northwich</t>
  </si>
  <si>
    <t>WIC/0104</t>
  </si>
  <si>
    <t>Chester Way, Northwich</t>
  </si>
  <si>
    <t>WIR/0032</t>
  </si>
  <si>
    <t>Land off Griffiths Road,  Rudheath</t>
  </si>
  <si>
    <t>WIT/0025</t>
  </si>
  <si>
    <t>Land north of Hooton Road, Hooton</t>
  </si>
  <si>
    <t>WIT/0049</t>
  </si>
  <si>
    <t>Oaklands Office Park, Phase 3</t>
  </si>
  <si>
    <t>WIW/0082</t>
  </si>
  <si>
    <t>HS2 Winsford Depot</t>
  </si>
  <si>
    <t>WSD/0022</t>
  </si>
  <si>
    <t>Land at Beech House Farm, Winsford</t>
  </si>
  <si>
    <t>WSD/0047</t>
  </si>
  <si>
    <t>Employment (Stanlow)</t>
  </si>
  <si>
    <t>Both</t>
  </si>
  <si>
    <t>Retail</t>
  </si>
  <si>
    <t>Residential / Other</t>
  </si>
  <si>
    <t>Retail/Leisure/Employment</t>
  </si>
  <si>
    <t>Risk of Flooding from Surface Water</t>
  </si>
  <si>
    <t>Unknown</t>
  </si>
  <si>
    <t>T2.A.1</t>
  </si>
  <si>
    <t>Option 1 - Part Two consultation</t>
  </si>
  <si>
    <t>T2.A.2</t>
  </si>
  <si>
    <t>Option 1 - 1000 spaces</t>
  </si>
  <si>
    <t>T2.A.3</t>
  </si>
  <si>
    <t>Option 1 - Landowner submitted site boundary</t>
  </si>
  <si>
    <t>T2.B.1</t>
  </si>
  <si>
    <t>Option 2 - Part Two consultation</t>
  </si>
  <si>
    <t>T2.B.2</t>
  </si>
  <si>
    <t>Option 2 - 500 spaces</t>
  </si>
  <si>
    <t>T2.B.3</t>
  </si>
  <si>
    <t>Car parking</t>
  </si>
  <si>
    <t>Flood Map for Planning</t>
  </si>
  <si>
    <t>Exception Test (if includes residential)</t>
  </si>
  <si>
    <t>Consider site layout and design as part of detailed FRA</t>
  </si>
  <si>
    <t>Permitted subject to FRA</t>
  </si>
  <si>
    <t>Consider site layout and design as part of detailed drainage / SuDS based FRA</t>
  </si>
  <si>
    <t>Permitted subject to consultation with LPA / LLFA</t>
  </si>
  <si>
    <t>Permitted subject to consultation with LPA / LLFA (unless essential infrastruture then Exception Test)</t>
  </si>
  <si>
    <t>Recommendation C</t>
  </si>
  <si>
    <t>Recommendation D</t>
  </si>
  <si>
    <t>Recommendation E</t>
  </si>
  <si>
    <t>Recommendation B</t>
  </si>
  <si>
    <t>Recommnedation C</t>
  </si>
  <si>
    <t>SFRA Recommendation (See Section 6.5 SFRA Report)</t>
  </si>
  <si>
    <t>Recommendation E  (unless essential infrastruture then Exception Test)</t>
  </si>
  <si>
    <t xml:space="preserve">Option 2 - Landowner submitted site boundary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</si>
</sst>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809]dd\ mmmm\ yyyy;@"/>
    <numFmt numFmtId="165" formatCode="0.00000000000"/>
    <numFmt numFmtId="166" formatCode="0.0000"/>
  </numFmts>
  <fonts count="12" x14ac:knownFonts="1">
    <font>
      <sz val="11"/>
      <color theme="1"/>
      <name val="Calibri"/>
      <family val="2"/>
      <scheme val="minor"/>
    </font>
    <font>
      <sz val="11"/>
      <color theme="0"/>
      <name val="Calibri"/>
      <family val="2"/>
      <scheme val="minor"/>
    </font>
    <font>
      <b/>
      <sz val="10"/>
      <color theme="1"/>
      <name val="Arial"/>
      <family val="2"/>
    </font>
    <font>
      <sz val="10"/>
      <color theme="1"/>
      <name val="Arial"/>
      <family val="2"/>
    </font>
    <font>
      <b/>
      <sz val="12"/>
      <color rgb="FF002060"/>
      <name val="Arial"/>
      <family val="2"/>
    </font>
    <font>
      <b/>
      <sz val="12"/>
      <name val="Arial"/>
      <family val="2"/>
    </font>
    <font>
      <sz val="10"/>
      <name val="Arial"/>
      <family val="2"/>
    </font>
    <font>
      <b/>
      <sz val="10"/>
      <color rgb="FF002060"/>
      <name val="Arial"/>
      <family val="2"/>
    </font>
    <font>
      <b/>
      <sz val="10"/>
      <color theme="0"/>
      <name val="Arial"/>
      <family val="2"/>
    </font>
    <font>
      <b/>
      <sz val="16"/>
      <name val="Arial"/>
      <family val="2"/>
    </font>
    <font>
      <b/>
      <sz val="16"/>
      <color rgb="FF002060"/>
      <name val="Arial"/>
      <family val="2"/>
    </font>
    <font>
      <b/>
      <sz val="14"/>
      <color rgb="FF002060"/>
      <name val="Arial"/>
      <family val="2"/>
    </font>
  </fonts>
  <fills count="12">
    <fill>
      <patternFill patternType="none"/>
    </fill>
    <fill>
      <patternFill patternType="gray125"/>
    </fill>
    <fill>
      <patternFill patternType="solid">
        <fgColor theme="5"/>
      </patternFill>
    </fill>
    <fill>
      <patternFill patternType="solid">
        <fgColor theme="9" tint="0.59999389629810485"/>
        <bgColor indexed="64"/>
      </patternFill>
    </fill>
    <fill>
      <patternFill patternType="solid">
        <fgColor theme="0" tint="-0.24994659260841701"/>
        <bgColor indexed="64"/>
      </patternFill>
    </fill>
    <fill>
      <patternFill patternType="solid">
        <fgColor theme="0" tint="-0.249977111117893"/>
        <bgColor indexed="64"/>
      </patternFill>
    </fill>
    <fill>
      <patternFill patternType="solid">
        <fgColor theme="0"/>
        <bgColor indexed="64"/>
      </patternFill>
    </fill>
    <fill>
      <patternFill patternType="solid">
        <fgColor rgb="FFFF0000"/>
        <bgColor indexed="64"/>
      </patternFill>
    </fill>
    <fill>
      <patternFill patternType="solid">
        <fgColor rgb="FFFFFF00"/>
        <bgColor indexed="64"/>
      </patternFill>
    </fill>
    <fill>
      <patternFill patternType="solid">
        <fgColor theme="8" tint="0.39997558519241921"/>
        <bgColor indexed="64"/>
      </patternFill>
    </fill>
    <fill>
      <patternFill patternType="solid">
        <fgColor rgb="FF7A0000"/>
        <bgColor indexed="64"/>
      </patternFill>
    </fill>
    <fill>
      <patternFill patternType="solid">
        <fgColor theme="5"/>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3">
    <xf numFmtId="0" fontId="0" fillId="0" borderId="0"/>
    <xf numFmtId="0" fontId="1" fillId="2" borderId="0" applyNumberFormat="0" applyBorder="0" applyAlignment="0" applyProtection="0"/>
    <xf numFmtId="0" fontId="2" fillId="4" borderId="0" applyFont="0"/>
  </cellStyleXfs>
  <cellXfs count="46">
    <xf numFmtId="0" fontId="0" fillId="0" borderId="0" xfId="0"/>
    <xf numFmtId="0" fontId="3" fillId="4" borderId="0" xfId="2" applyFont="1" applyBorder="1"/>
    <xf numFmtId="0" fontId="4" fillId="4" borderId="0" xfId="2" applyFont="1" applyBorder="1"/>
    <xf numFmtId="164" fontId="5" fillId="4" borderId="0" xfId="2" applyNumberFormat="1" applyFont="1" applyBorder="1" applyAlignment="1">
      <alignment horizontal="left"/>
    </xf>
    <xf numFmtId="0" fontId="7" fillId="4" borderId="0" xfId="2" applyFont="1" applyBorder="1"/>
    <xf numFmtId="0" fontId="3" fillId="6" borderId="6" xfId="2" applyFont="1" applyFill="1" applyBorder="1" applyAlignment="1">
      <alignment horizontal="left"/>
    </xf>
    <xf numFmtId="0" fontId="3" fillId="0" borderId="6" xfId="2" applyFont="1" applyFill="1" applyBorder="1" applyAlignment="1">
      <alignment horizontal="center"/>
    </xf>
    <xf numFmtId="2" fontId="3" fillId="0" borderId="6" xfId="2" applyNumberFormat="1" applyFont="1" applyFill="1" applyBorder="1" applyAlignment="1">
      <alignment horizontal="center"/>
    </xf>
    <xf numFmtId="1" fontId="3" fillId="0" borderId="6" xfId="2" applyNumberFormat="1" applyFont="1" applyFill="1" applyBorder="1" applyAlignment="1">
      <alignment horizontal="center"/>
    </xf>
    <xf numFmtId="0" fontId="2" fillId="6" borderId="6" xfId="2" applyFont="1" applyFill="1" applyBorder="1" applyAlignment="1">
      <alignment horizontal="left"/>
    </xf>
    <xf numFmtId="0" fontId="2" fillId="0" borderId="6" xfId="2" applyFont="1" applyFill="1" applyBorder="1" applyAlignment="1">
      <alignment horizontal="center"/>
    </xf>
    <xf numFmtId="0" fontId="3" fillId="4" borderId="0" xfId="2" applyFont="1" applyAlignment="1">
      <alignment wrapText="1"/>
    </xf>
    <xf numFmtId="0" fontId="8" fillId="10" borderId="6" xfId="1" applyFont="1" applyFill="1" applyBorder="1" applyAlignment="1">
      <alignment horizontal="center" vertical="center" wrapText="1"/>
    </xf>
    <xf numFmtId="0" fontId="3" fillId="6" borderId="6" xfId="0" applyFont="1" applyFill="1" applyBorder="1"/>
    <xf numFmtId="2" fontId="3" fillId="6" borderId="6" xfId="0" applyNumberFormat="1" applyFont="1" applyFill="1" applyBorder="1"/>
    <xf numFmtId="0" fontId="3" fillId="5" borderId="0" xfId="0" applyFont="1" applyFill="1"/>
    <xf numFmtId="0" fontId="9" fillId="4" borderId="0" xfId="2" applyFont="1" applyBorder="1"/>
    <xf numFmtId="0" fontId="10" fillId="4" borderId="0" xfId="2" applyFont="1" applyBorder="1"/>
    <xf numFmtId="0" fontId="3" fillId="0" borderId="0" xfId="0" applyFont="1"/>
    <xf numFmtId="0" fontId="3" fillId="3" borderId="0" xfId="0" applyFont="1" applyFill="1"/>
    <xf numFmtId="1" fontId="0" fillId="0" borderId="0" xfId="0" applyNumberFormat="1"/>
    <xf numFmtId="165" fontId="0" fillId="0" borderId="0" xfId="0" applyNumberFormat="1"/>
    <xf numFmtId="166" fontId="3" fillId="3" borderId="0" xfId="0" applyNumberFormat="1" applyFont="1" applyFill="1"/>
    <xf numFmtId="0" fontId="6" fillId="5" borderId="0" xfId="0" applyFont="1" applyFill="1" applyBorder="1" applyAlignment="1">
      <alignment vertical="center" wrapText="1"/>
    </xf>
    <xf numFmtId="0" fontId="3" fillId="5" borderId="0" xfId="0" applyFont="1" applyFill="1" applyBorder="1"/>
    <xf numFmtId="0" fontId="3" fillId="7" borderId="8" xfId="2" applyFont="1" applyFill="1" applyBorder="1" applyAlignment="1">
      <alignment vertical="center"/>
    </xf>
    <xf numFmtId="0" fontId="3" fillId="8" borderId="9" xfId="2" applyFont="1" applyFill="1" applyBorder="1" applyAlignment="1">
      <alignment vertical="center"/>
    </xf>
    <xf numFmtId="0" fontId="3" fillId="9" borderId="9" xfId="2" applyFont="1" applyFill="1" applyBorder="1" applyAlignment="1">
      <alignment vertical="center"/>
    </xf>
    <xf numFmtId="0" fontId="3" fillId="6" borderId="10" xfId="2" applyFont="1" applyFill="1" applyBorder="1" applyAlignment="1">
      <alignment vertical="center"/>
    </xf>
    <xf numFmtId="0" fontId="11" fillId="4" borderId="0" xfId="2" applyFont="1" applyBorder="1"/>
    <xf numFmtId="0" fontId="3" fillId="6" borderId="6" xfId="0" applyFont="1" applyFill="1" applyBorder="1" applyAlignment="1">
      <alignment wrapText="1"/>
    </xf>
    <xf numFmtId="0" fontId="3" fillId="11" borderId="9" xfId="2" applyFont="1" applyFill="1" applyBorder="1" applyAlignment="1">
      <alignment vertical="center"/>
    </xf>
    <xf numFmtId="0" fontId="3" fillId="0" borderId="0" xfId="0" applyFont="1" applyFill="1"/>
    <xf numFmtId="2" fontId="2" fillId="0" borderId="6" xfId="2" applyNumberFormat="1" applyFont="1" applyFill="1" applyBorder="1" applyAlignment="1">
      <alignment horizontal="center"/>
    </xf>
    <xf numFmtId="0" fontId="8" fillId="10" borderId="1" xfId="1" applyFont="1" applyFill="1" applyBorder="1" applyAlignment="1">
      <alignment horizontal="center" vertical="center" wrapText="1"/>
    </xf>
    <xf numFmtId="0" fontId="3" fillId="6" borderId="1" xfId="0" applyFont="1" applyFill="1" applyBorder="1" applyAlignment="1">
      <alignment wrapText="1"/>
    </xf>
    <xf numFmtId="0" fontId="3" fillId="6" borderId="1" xfId="0" applyFont="1" applyFill="1" applyBorder="1"/>
    <xf numFmtId="0" fontId="3" fillId="5" borderId="6" xfId="0" applyFont="1" applyFill="1" applyBorder="1"/>
    <xf numFmtId="0" fontId="3" fillId="4" borderId="0" xfId="2" applyFont="1" applyBorder="1" applyAlignment="1">
      <alignment wrapText="1"/>
    </xf>
    <xf numFmtId="0" fontId="6" fillId="5" borderId="4" xfId="0" applyFont="1" applyFill="1" applyBorder="1" applyAlignment="1">
      <alignment horizontal="center" vertical="center" wrapText="1"/>
    </xf>
    <xf numFmtId="0" fontId="6" fillId="5" borderId="5" xfId="0" applyFont="1" applyFill="1" applyBorder="1" applyAlignment="1">
      <alignment horizontal="center" vertical="center" wrapText="1"/>
    </xf>
    <xf numFmtId="0" fontId="6" fillId="5" borderId="7" xfId="0" applyFont="1" applyFill="1" applyBorder="1" applyAlignment="1">
      <alignment horizontal="center" vertical="center" wrapText="1"/>
    </xf>
    <xf numFmtId="0" fontId="8" fillId="10" borderId="6" xfId="1" applyFont="1" applyFill="1" applyBorder="1" applyAlignment="1">
      <alignment horizontal="center" vertical="center" wrapText="1"/>
    </xf>
    <xf numFmtId="0" fontId="8" fillId="10" borderId="1" xfId="1" applyFont="1" applyFill="1" applyBorder="1" applyAlignment="1">
      <alignment horizontal="center" vertical="center" wrapText="1"/>
    </xf>
    <xf numFmtId="0" fontId="8" fillId="10" borderId="2" xfId="1" applyFont="1" applyFill="1" applyBorder="1" applyAlignment="1">
      <alignment horizontal="center" vertical="center" wrapText="1"/>
    </xf>
    <xf numFmtId="0" fontId="8" fillId="10" borderId="3" xfId="1" applyFont="1" applyFill="1" applyBorder="1" applyAlignment="1">
      <alignment horizontal="center" vertical="center" wrapText="1"/>
    </xf>
  </cellXfs>
  <cellStyles count="3">
    <cellStyle name="Accent2" xfId="1" builtinId="33"/>
    <cellStyle name="Normal" xfId="0" builtinId="0"/>
    <cellStyle name="Style 1" xfId="2" xr:uid="{00000000-0005-0000-0000-000002000000}"/>
  </cellStyles>
  <dxfs count="7">
    <dxf>
      <fill>
        <patternFill>
          <bgColor theme="4" tint="0.39994506668294322"/>
        </patternFill>
      </fill>
    </dxf>
    <dxf>
      <fill>
        <patternFill>
          <bgColor theme="4" tint="0.39994506668294322"/>
        </patternFill>
      </fill>
    </dxf>
    <dxf>
      <fill>
        <patternFill>
          <bgColor theme="4" tint="0.39994506668294322"/>
        </patternFill>
      </fill>
    </dxf>
    <dxf>
      <fill>
        <patternFill>
          <bgColor rgb="FFFFFF00"/>
        </patternFill>
      </fill>
    </dxf>
    <dxf>
      <fill>
        <patternFill>
          <bgColor theme="5"/>
        </patternFill>
      </fill>
    </dxf>
    <dxf>
      <fill>
        <patternFill>
          <bgColor rgb="FF9751CB"/>
        </patternFill>
      </fill>
    </dxf>
    <dxf>
      <fill>
        <patternFill>
          <bgColor rgb="FFFF0000"/>
        </patternFill>
      </fill>
    </dxf>
  </dxfs>
  <tableStyles count="0" defaultTableStyle="TableStyleMedium2" defaultPivotStyle="PivotStyleLight16"/>
  <colors>
    <mruColors>
      <color rgb="FF9751CB"/>
      <color rgb="FF7A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55217</xdr:colOff>
      <xdr:row>0</xdr:row>
      <xdr:rowOff>13608</xdr:rowOff>
    </xdr:from>
    <xdr:to>
      <xdr:col>1</xdr:col>
      <xdr:colOff>1202577</xdr:colOff>
      <xdr:row>6</xdr:row>
      <xdr:rowOff>81644</xdr:rowOff>
    </xdr:to>
    <xdr:pic>
      <xdr:nvPicPr>
        <xdr:cNvPr id="3" name="Picture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0646" y="176894"/>
          <a:ext cx="1147360" cy="1047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1434352</xdr:colOff>
      <xdr:row>0</xdr:row>
      <xdr:rowOff>11206</xdr:rowOff>
    </xdr:from>
    <xdr:to>
      <xdr:col>2</xdr:col>
      <xdr:colOff>2755846</xdr:colOff>
      <xdr:row>6</xdr:row>
      <xdr:rowOff>28335</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60176" y="168088"/>
          <a:ext cx="3092023" cy="958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U2884"/>
  <sheetViews>
    <sheetView zoomScale="85" zoomScaleNormal="85" workbookViewId="0">
      <selection activeCell="D4" sqref="D4"/>
    </sheetView>
  </sheetViews>
  <sheetFormatPr defaultRowHeight="12.75" x14ac:dyDescent="0.2"/>
  <cols>
    <col min="1" max="1" width="1.85546875" style="15" customWidth="1"/>
    <col min="2" max="2" width="26.5703125" style="15" customWidth="1"/>
    <col min="3" max="3" width="43.140625" style="15" customWidth="1"/>
    <col min="4" max="4" width="21.140625" style="15" customWidth="1"/>
    <col min="5" max="19" width="12.7109375" style="15" customWidth="1"/>
    <col min="20" max="20" width="58.42578125" style="15" bestFit="1" customWidth="1"/>
    <col min="21" max="21" width="46.28515625" style="37" customWidth="1"/>
    <col min="22" max="22" width="33.5703125" style="15" customWidth="1"/>
    <col min="23" max="16384" width="9.140625" style="15"/>
  </cols>
  <sheetData>
    <row r="1" spans="2:21" x14ac:dyDescent="0.2">
      <c r="U1" s="24"/>
    </row>
    <row r="2" spans="2:21" x14ac:dyDescent="0.2">
      <c r="U2" s="24"/>
    </row>
    <row r="3" spans="2:21" x14ac:dyDescent="0.2">
      <c r="U3" s="24"/>
    </row>
    <row r="4" spans="2:21" x14ac:dyDescent="0.2">
      <c r="U4" s="24"/>
    </row>
    <row r="5" spans="2:21" x14ac:dyDescent="0.2">
      <c r="U5" s="24"/>
    </row>
    <row r="6" spans="2:21" x14ac:dyDescent="0.2">
      <c r="U6" s="24"/>
    </row>
    <row r="7" spans="2:21" ht="18" x14ac:dyDescent="0.25">
      <c r="C7" s="4"/>
      <c r="D7" s="1"/>
      <c r="E7" s="1"/>
      <c r="F7" s="29" t="s">
        <v>9</v>
      </c>
      <c r="G7" s="1"/>
      <c r="H7" s="1"/>
      <c r="I7" s="1"/>
      <c r="J7" s="1"/>
      <c r="K7" s="1"/>
      <c r="L7" s="1"/>
      <c r="M7" s="1"/>
      <c r="N7" s="1"/>
      <c r="O7" s="1"/>
      <c r="P7" s="1"/>
      <c r="Q7" s="1"/>
      <c r="R7" s="1"/>
      <c r="S7" s="1"/>
      <c r="U7" s="24"/>
    </row>
    <row r="8" spans="2:21" ht="20.25" x14ac:dyDescent="0.3">
      <c r="B8" s="16" t="s">
        <v>44</v>
      </c>
      <c r="C8" s="1"/>
      <c r="D8" s="1"/>
      <c r="E8" s="1"/>
      <c r="F8" s="1"/>
      <c r="G8" s="1"/>
      <c r="H8" s="1"/>
      <c r="I8" s="1"/>
      <c r="J8" s="1"/>
      <c r="K8" s="1"/>
      <c r="L8" s="1"/>
      <c r="M8" s="1"/>
      <c r="N8" s="1"/>
      <c r="O8" s="1"/>
      <c r="P8" s="1"/>
      <c r="Q8" s="1"/>
      <c r="R8" s="1"/>
      <c r="S8" s="1"/>
      <c r="U8" s="24"/>
    </row>
    <row r="9" spans="2:21" ht="24" customHeight="1" x14ac:dyDescent="0.3">
      <c r="B9" s="17" t="s">
        <v>43</v>
      </c>
      <c r="C9" s="1"/>
      <c r="D9" s="1"/>
      <c r="E9" s="1"/>
      <c r="F9" s="43" t="s">
        <v>188</v>
      </c>
      <c r="G9" s="44"/>
      <c r="H9" s="44"/>
      <c r="I9" s="44"/>
      <c r="J9" s="44"/>
      <c r="K9" s="44"/>
      <c r="L9" s="44"/>
      <c r="M9" s="45"/>
      <c r="N9" s="43" t="s">
        <v>174</v>
      </c>
      <c r="O9" s="44"/>
      <c r="P9" s="44"/>
      <c r="Q9" s="44"/>
      <c r="R9" s="44"/>
      <c r="S9" s="45"/>
      <c r="U9" s="24"/>
    </row>
    <row r="10" spans="2:21" ht="34.5" customHeight="1" x14ac:dyDescent="0.25">
      <c r="B10" s="3">
        <v>42724</v>
      </c>
      <c r="C10" s="1"/>
      <c r="D10" s="1"/>
      <c r="E10" s="1"/>
      <c r="F10" s="43" t="s">
        <v>11</v>
      </c>
      <c r="G10" s="45"/>
      <c r="H10" s="43" t="s">
        <v>12</v>
      </c>
      <c r="I10" s="45"/>
      <c r="J10" s="43" t="s">
        <v>13</v>
      </c>
      <c r="K10" s="45"/>
      <c r="L10" s="43" t="s">
        <v>14</v>
      </c>
      <c r="M10" s="45"/>
      <c r="N10" s="43" t="s">
        <v>15</v>
      </c>
      <c r="O10" s="45"/>
      <c r="P10" s="43" t="s">
        <v>16</v>
      </c>
      <c r="Q10" s="45"/>
      <c r="R10" s="43" t="s">
        <v>17</v>
      </c>
      <c r="S10" s="45"/>
      <c r="U10" s="24"/>
    </row>
    <row r="11" spans="2:21" ht="30" customHeight="1" x14ac:dyDescent="0.2">
      <c r="C11" s="12" t="s">
        <v>18</v>
      </c>
      <c r="D11" s="12" t="s">
        <v>19</v>
      </c>
      <c r="E11" s="12" t="s">
        <v>20</v>
      </c>
      <c r="F11" s="12" t="s">
        <v>20</v>
      </c>
      <c r="G11" s="12" t="s">
        <v>21</v>
      </c>
      <c r="H11" s="12" t="s">
        <v>20</v>
      </c>
      <c r="I11" s="12" t="s">
        <v>22</v>
      </c>
      <c r="J11" s="12" t="s">
        <v>20</v>
      </c>
      <c r="K11" s="12" t="s">
        <v>22</v>
      </c>
      <c r="L11" s="12" t="s">
        <v>20</v>
      </c>
      <c r="M11" s="12" t="s">
        <v>22</v>
      </c>
      <c r="N11" s="12" t="s">
        <v>20</v>
      </c>
      <c r="O11" s="12" t="s">
        <v>22</v>
      </c>
      <c r="P11" s="12" t="s">
        <v>20</v>
      </c>
      <c r="Q11" s="12" t="s">
        <v>22</v>
      </c>
      <c r="R11" s="12" t="s">
        <v>20</v>
      </c>
      <c r="S11" s="12" t="s">
        <v>22</v>
      </c>
      <c r="U11" s="24"/>
    </row>
    <row r="12" spans="2:21" x14ac:dyDescent="0.2">
      <c r="C12" s="5" t="s">
        <v>40</v>
      </c>
      <c r="D12" s="6">
        <f>COUNTIF($D$31:$D$100, "Residential")</f>
        <v>22</v>
      </c>
      <c r="E12" s="7">
        <f>SUMIF($D$31:$D$100, "Residential", $E$31:$E$100)</f>
        <v>54.1078355</v>
      </c>
      <c r="F12" s="7">
        <f>SUMIF($D$31:$D$100, "Residential", $F$31:$F$100)</f>
        <v>53.405969174761793</v>
      </c>
      <c r="G12" s="8">
        <f>COUNTIFS($D$31:$D$100, "Residential", $G$31:$G$100, "=100")</f>
        <v>20</v>
      </c>
      <c r="H12" s="7">
        <f>SUMIF($D$31:$D$100, "Residential", $H$31:$H$100)</f>
        <v>0.45552684212400002</v>
      </c>
      <c r="I12" s="8">
        <f>COUNTIFS($D$31:$D$100, "Residential", $I$31:$I$100, "&gt;0")</f>
        <v>2</v>
      </c>
      <c r="J12" s="7">
        <f>SUMIF($D$31:$D$100, "Residential", $J$31:$J$100)</f>
        <v>0.24633948311420001</v>
      </c>
      <c r="K12" s="8">
        <f>COUNTIFS($D$31:$D$100, "Residential", $K$31:$K$100, "&gt;0")</f>
        <v>2</v>
      </c>
      <c r="L12" s="7">
        <f>SUMIF($D$31:$D$100, "Residential", $L$31:$L$100)</f>
        <v>0</v>
      </c>
      <c r="M12" s="8">
        <f>COUNTIFS($D$31:$D$100, "Residential", $M$31:$M$100, "&gt;0")</f>
        <v>0</v>
      </c>
      <c r="N12" s="7">
        <f>SUMIF($D$31:$D$100, "Residential", $N$31:$N$100)</f>
        <v>0.63013862879245996</v>
      </c>
      <c r="O12" s="6">
        <f>COUNTIFS($D$31:$D$100, "Residential", $O$31:$O$100, "&gt;0")</f>
        <v>8</v>
      </c>
      <c r="P12" s="7">
        <f>SUMIF($D$31:$D$100, "Residential", $P$31:$P$100)</f>
        <v>0.63687100913599659</v>
      </c>
      <c r="Q12" s="6">
        <f>COUNTIFS($D$31:$D$100, "Residential", $Q$31:$Q$100, "&gt;0")</f>
        <v>11</v>
      </c>
      <c r="R12" s="7">
        <f>SUMIF($D$31:$D$100, "Residential", $R$31:$R$100)</f>
        <v>2.1268757417532558</v>
      </c>
      <c r="S12" s="6">
        <f>COUNTIFS($D$31:$D$100, "Residential", $S$31:$S$100, "&gt;0")</f>
        <v>13</v>
      </c>
      <c r="U12" s="24"/>
    </row>
    <row r="13" spans="2:21" x14ac:dyDescent="0.2">
      <c r="C13" s="5" t="s">
        <v>172</v>
      </c>
      <c r="D13" s="6">
        <f>COUNTIF($D$31:$D$100, "Residential / Other")</f>
        <v>1</v>
      </c>
      <c r="E13" s="7">
        <f>SUMIF($D$31:$D$100, "Residential / Other", $E$31:$E$100)</f>
        <v>81.792400000000001</v>
      </c>
      <c r="F13" s="7">
        <f>SUMIF($D$31:$D$100, "Residential / Other", $F$31:$F$100)</f>
        <v>70.201285184522106</v>
      </c>
      <c r="G13" s="8">
        <f>COUNTIFS($D$31:$D$100, "Residential / Other", $G$31:$G$100, "=100")</f>
        <v>0</v>
      </c>
      <c r="H13" s="7">
        <f>SUMIF($D$31:$D$100, "Residential / Other", $H$31:$H$100)</f>
        <v>0.60468006262100005</v>
      </c>
      <c r="I13" s="8">
        <f>COUNTIFS($D$31:$D$100, "Residential / Other", $I$31:$I$100, "&gt;0")</f>
        <v>1</v>
      </c>
      <c r="J13" s="7">
        <f>SUMIF($D$31:$D$100, "Residential / Other", $J$31:$J$100)</f>
        <v>10.976009577699999</v>
      </c>
      <c r="K13" s="8">
        <f>COUNTIFS($D$31:$D$100, "Residential / Other", $K$31:$K$100, "&gt;0")</f>
        <v>1</v>
      </c>
      <c r="L13" s="7">
        <f>SUMIF($D$31:$D$100, "Residential / Other", $L$31:$L$100)</f>
        <v>1.04251751569E-2</v>
      </c>
      <c r="M13" s="8">
        <f>COUNTIFS($D$31:$D$100, "Residential / Other", $M$31:$M$100, "&gt;0")</f>
        <v>1</v>
      </c>
      <c r="N13" s="7">
        <f>SUMIF($D$31:$D$100, "Residential / Other", $N$31:$N$100)</f>
        <v>3.60927246334</v>
      </c>
      <c r="O13" s="6">
        <f>COUNTIFS($D$31:$D$100, "Residential / Other", $O$31:$O$100, "&gt;0")</f>
        <v>1</v>
      </c>
      <c r="P13" s="7">
        <f>SUMIF($D$31:$D$100, "Residential / Other", $P$31:$P$100)</f>
        <v>2.3250652036499999</v>
      </c>
      <c r="Q13" s="6">
        <f>COUNTIFS($D$31:$D$100, "Residential / Other", $Q$31:$Q$100, "&gt;0")</f>
        <v>1</v>
      </c>
      <c r="R13" s="7">
        <f>SUMIF($D$31:$D$100, "Residential / Other", $R$31:$R$100)</f>
        <v>7.8928383891099996</v>
      </c>
      <c r="S13" s="6">
        <f>COUNTIFS($D$31:$D$100, "Residential / Other", $S$31:$S$100, "&gt;0")</f>
        <v>1</v>
      </c>
      <c r="U13" s="24"/>
    </row>
    <row r="14" spans="2:21" x14ac:dyDescent="0.2">
      <c r="C14" s="5" t="s">
        <v>41</v>
      </c>
      <c r="D14" s="6">
        <f>COUNTIF($D$31:$D$100, "Employment")</f>
        <v>6</v>
      </c>
      <c r="E14" s="7">
        <f>SUMIF($D$31:$D$100, "Employment", $E$31:$E$100)</f>
        <v>187.983383</v>
      </c>
      <c r="F14" s="7">
        <f>SUMIF($D$31:$D$100, "Employment", $F$31:$F$100)</f>
        <v>182.35443555119841</v>
      </c>
      <c r="G14" s="8">
        <f>COUNTIFS($D$31:$D$100, "Employment", $G$31:$G$100, "=100")</f>
        <v>3</v>
      </c>
      <c r="H14" s="7">
        <f>SUMIF($D$31:$D$100, "Employment", $H$31:$H$100)</f>
        <v>0.45519809770159997</v>
      </c>
      <c r="I14" s="8">
        <f>COUNTIFS($D$31:$D$100, "Employment", $I$31:$I$100, "&gt;0")</f>
        <v>3</v>
      </c>
      <c r="J14" s="7">
        <f>SUMIF($D$31:$D$100, "Employment", $J$31:$J$100)</f>
        <v>3.9542666137999998</v>
      </c>
      <c r="K14" s="8">
        <f>COUNTIFS($D$31:$D$100, "Employment", $K$31:$K$100, "&gt;0")</f>
        <v>3</v>
      </c>
      <c r="L14" s="7">
        <f>SUMIF($D$31:$D$100, "Employment", $L$31:$L$100)</f>
        <v>1.2194827372999999</v>
      </c>
      <c r="M14" s="8">
        <f>COUNTIFS($D$31:$D$100, "Employment", $M$31:$M$100, "&gt;0")</f>
        <v>1</v>
      </c>
      <c r="N14" s="7">
        <f>SUMIF($D$31:$D$100, "Employment", $N$31:$N$100)</f>
        <v>6.3279990532934001</v>
      </c>
      <c r="O14" s="6">
        <f>COUNTIFS($D$31:$D$100, "Employment", $O$31:$O$100, "&gt;0")</f>
        <v>6</v>
      </c>
      <c r="P14" s="7">
        <f>SUMIF($D$31:$D$100, "Employment", $P$31:$P$100)</f>
        <v>5.6692914299170001</v>
      </c>
      <c r="Q14" s="6">
        <f>COUNTIFS($D$31:$D$100, "Employment", $Q$31:$Q$100, "&gt;0")</f>
        <v>6</v>
      </c>
      <c r="R14" s="7">
        <f>SUMIF($D$31:$D$100, "Employment", $R$31:$R$100)</f>
        <v>14.850935205956</v>
      </c>
      <c r="S14" s="6">
        <f>COUNTIFS($D$31:$D$100, "Employment", $S$31:$S$100, "&gt;0")</f>
        <v>6</v>
      </c>
      <c r="U14" s="24"/>
    </row>
    <row r="15" spans="2:21" x14ac:dyDescent="0.2">
      <c r="C15" s="5" t="s">
        <v>169</v>
      </c>
      <c r="D15" s="6">
        <f>COUNTIF($D$31:$D$100, "Employment (Stanlow)")</f>
        <v>3</v>
      </c>
      <c r="E15" s="7">
        <f>SUMIF($D$31:$D$100, "Employment (Stanlow)", $E$31:$E$100)</f>
        <v>3.581788</v>
      </c>
      <c r="F15" s="7">
        <f>SUMIF($D$31:$D$100, "Employment (Stanlow)", $F$31:$F$100)</f>
        <v>3.5685360777583899</v>
      </c>
      <c r="G15" s="8">
        <f>COUNTIFS($D$31:$D$100, "Employment (Stanlow)", $G$31:$G$100, "=100")</f>
        <v>2</v>
      </c>
      <c r="H15" s="7">
        <f>SUMIF($D$31:$D$100, "Employment (Stanlow)", $H$31:$H$100)</f>
        <v>1.3585046383100001E-3</v>
      </c>
      <c r="I15" s="8">
        <f>COUNTIFS($D$31:$D$100, "Employment (Stanlow)", $I$31:$I$100, "&gt;0")</f>
        <v>1</v>
      </c>
      <c r="J15" s="7">
        <f>SUMIF($D$31:$D$100, "Employment (Stanlow)", $J$31:$J$100)</f>
        <v>1.18934176033E-2</v>
      </c>
      <c r="K15" s="8">
        <f>COUNTIFS($D$31:$D$100, "Employment (Stanlow)", $K$31:$K$100, "&gt;0")</f>
        <v>1</v>
      </c>
      <c r="L15" s="7">
        <f>SUMIF($D$31:$D$100, "Employment (Stanlow)", $L$31:$L$100)</f>
        <v>0</v>
      </c>
      <c r="M15" s="8">
        <f>COUNTIFS($D$31:$D$100, "Employment (Stanlow)", $M$31:$M$100, "&gt;0")</f>
        <v>0</v>
      </c>
      <c r="N15" s="7">
        <f>SUMIF($D$31:$D$100, "Employment (Stanlow)", $N$31:$N$100)</f>
        <v>0</v>
      </c>
      <c r="O15" s="6">
        <f>COUNTIFS($D$31:$D$100, "Employment (Stanlow)", $O$31:$O$100, "&gt;0")</f>
        <v>0</v>
      </c>
      <c r="P15" s="7">
        <f>SUMIF($D$31:$D$100, "Employment (Stanlow)", $P$31:$P$100)</f>
        <v>0</v>
      </c>
      <c r="Q15" s="6">
        <f>COUNTIFS($D$31:$D$100, "Employment (Stanlow)", $Q$31:$Q$100, "&gt;0")</f>
        <v>0</v>
      </c>
      <c r="R15" s="7">
        <f>SUMIF($D$31:$D$100, "Employment (Stanlow)", $R$31:$R$100)</f>
        <v>3.8826039316729996E-2</v>
      </c>
      <c r="S15" s="6">
        <f>COUNTIFS($D$31:$D$100, "Employment (Stanlow)", $S$31:$S$100, "&gt;0")</f>
        <v>2</v>
      </c>
      <c r="U15" s="24"/>
    </row>
    <row r="16" spans="2:21" x14ac:dyDescent="0.2">
      <c r="C16" s="5" t="s">
        <v>171</v>
      </c>
      <c r="D16" s="6">
        <f>COUNTIF($D$31:$D$100, "Retail")</f>
        <v>2</v>
      </c>
      <c r="E16" s="7">
        <f>SUMIF($D$31:$D$100, "Retail", $E$31:$E$100)</f>
        <v>1.115551</v>
      </c>
      <c r="F16" s="7">
        <f>SUMIF($D$31:$D$100, "Retail", $F$31:$F$100)</f>
        <v>0.94640862900251999</v>
      </c>
      <c r="G16" s="8">
        <f>COUNTIFS($D$31:$D$100, "Retail", $G$31:$G$100, "=100")</f>
        <v>1</v>
      </c>
      <c r="H16" s="7">
        <f>SUMIF($D$31:$D$100, "Retail", $H$31:$H$100)</f>
        <v>3.2265679372800002E-3</v>
      </c>
      <c r="I16" s="8">
        <f>COUNTIFS($D$31:$D$100, "Retail", $I$31:$I$100, "&gt;0")</f>
        <v>1</v>
      </c>
      <c r="J16" s="7">
        <f>SUMIF($D$31:$D$100, "Retail", $J$31:$J$100)</f>
        <v>6.7670907581100004E-2</v>
      </c>
      <c r="K16" s="8">
        <f>COUNTIFS($D$31:$D$100, "Retail", $K$31:$K$100, "&gt;0")</f>
        <v>1</v>
      </c>
      <c r="L16" s="7">
        <f>SUMIF($D$31:$D$100, "Retail", $L$31:$L$100)</f>
        <v>9.8244895479099995E-2</v>
      </c>
      <c r="M16" s="8">
        <f>COUNTIFS($D$31:$D$100, "Retail", $M$31:$M$100, "&gt;0")</f>
        <v>1</v>
      </c>
      <c r="N16" s="7">
        <f>SUMIF($D$31:$D$100, "Retail", $N$31:$N$100)</f>
        <v>3.1259537412900003E-2</v>
      </c>
      <c r="O16" s="6">
        <f>COUNTIFS($D$31:$D$100, "Retail", $O$31:$O$100, "&gt;0")</f>
        <v>1</v>
      </c>
      <c r="P16" s="7">
        <f>SUMIF($D$31:$D$100, "Retail", $P$31:$P$100)</f>
        <v>1.7266119101999999E-2</v>
      </c>
      <c r="Q16" s="6">
        <f>COUNTIFS($D$31:$D$100, "Retail", $Q$31:$Q$100, "&gt;0")</f>
        <v>1</v>
      </c>
      <c r="R16" s="7">
        <f>SUMIF($D$31:$D$100, "Retail", $R$31:$R$100)</f>
        <v>3.7505225441499999E-2</v>
      </c>
      <c r="S16" s="6">
        <f>COUNTIFS($D$31:$D$100, "Retail", $S$31:$S$100, "&gt;0")</f>
        <v>1</v>
      </c>
      <c r="U16" s="24"/>
    </row>
    <row r="17" spans="2:21" x14ac:dyDescent="0.2">
      <c r="C17" s="5" t="s">
        <v>173</v>
      </c>
      <c r="D17" s="6">
        <f>COUNTIF($D$31:$D$100, "Retail/Leisure/Employment")</f>
        <v>1</v>
      </c>
      <c r="E17" s="7">
        <f>SUMIF($D$31:$D$100, "Retail/Leisure/Employment", $E$31:$E$100)</f>
        <v>0.38344299999999998</v>
      </c>
      <c r="F17" s="7">
        <f>SUMIF($D$31:$D$100, "Retail/Leisure/Employment", $F$31:$F$100)</f>
        <v>0.38344299999999998</v>
      </c>
      <c r="G17" s="8">
        <f>COUNTIFS($D$31:$D$100, "Retail/Leisure/Employment", $G$31:$G$100, "=100")</f>
        <v>1</v>
      </c>
      <c r="H17" s="7">
        <f>SUMIF($D$31:$D$100, "Retail/Leisure/Employment", $H$31:$H$100)</f>
        <v>0</v>
      </c>
      <c r="I17" s="8">
        <f>COUNTIFS($D$31:$D$100, "Retail/Leisure/Employment", $I$31:$I$100, "&gt;0")</f>
        <v>0</v>
      </c>
      <c r="J17" s="7">
        <f>SUMIF($D$31:$D$100, "Retail/Leisure/Employment", $J$31:$J$100)</f>
        <v>0</v>
      </c>
      <c r="K17" s="8">
        <f>COUNTIFS($D$31:$D$100, "Retail/Leisure/Employment", $K$31:$K$100, "&gt;0")</f>
        <v>0</v>
      </c>
      <c r="L17" s="7">
        <f>SUMIF($D$31:$D$100, "Retail/Leisure/Employment", $L$31:$L$100)</f>
        <v>0</v>
      </c>
      <c r="M17" s="8">
        <f>COUNTIFS($D$31:$D$100, "Retail/Leisure/Employment", $M$31:$M$100, "&gt;0")</f>
        <v>0</v>
      </c>
      <c r="N17" s="7">
        <f>SUMIF($D$31:$D$100, "Retail/Leisure/Employment", $N$31:$N$100)</f>
        <v>0</v>
      </c>
      <c r="O17" s="6">
        <f>COUNTIFS($D$31:$D$100, "Retail/Leisure/Employment", $O$31:$O$100, "&gt;0")</f>
        <v>0</v>
      </c>
      <c r="P17" s="7">
        <f>SUMIF($D$31:$D$100, "Retail/Leisure/Employment", $P$31:$P$100)</f>
        <v>5.4084000009999998E-4</v>
      </c>
      <c r="Q17" s="6">
        <f>COUNTIFS($D$31:$D$100, "Retail/Leisure/Employment", $Q$31:$Q$100, "&gt;0")</f>
        <v>1</v>
      </c>
      <c r="R17" s="7">
        <f>SUMIF($D$31:$D$100, "Retail/Leisure/Employment", $R$31:$R$100)</f>
        <v>1.8285455466500001E-2</v>
      </c>
      <c r="S17" s="6">
        <f>COUNTIFS($D$31:$D$100, "Retail/Leisure/Employment", $S$31:$S$100, "&gt;0")</f>
        <v>1</v>
      </c>
      <c r="U17" s="24"/>
    </row>
    <row r="18" spans="2:21" x14ac:dyDescent="0.2">
      <c r="C18" s="5" t="s">
        <v>42</v>
      </c>
      <c r="D18" s="6">
        <f>COUNTIF($D$31:$D$100, "Mixed Use")</f>
        <v>5</v>
      </c>
      <c r="E18" s="7">
        <f>SUMIF($D$31:$D$100, "Mixed Use", $E$31:$E$100)</f>
        <v>54.730321000000004</v>
      </c>
      <c r="F18" s="7">
        <f>SUMIF($D$31:$D$100, "Mixed Use", $F$31:$F$100)</f>
        <v>54.132011287050005</v>
      </c>
      <c r="G18" s="8">
        <f>COUNTIFS($D$31:$D$100, "Mixed Use", $G$31:$G$100, "=100")</f>
        <v>4</v>
      </c>
      <c r="H18" s="7">
        <f>SUMIF($D$31:$D$100, "Mixed Use", $H$31:$H$100)</f>
        <v>0.124357135056</v>
      </c>
      <c r="I18" s="8">
        <f>COUNTIFS($D$31:$D$100, "Mixed Use", $I$31:$I$100, "&gt;0")</f>
        <v>1</v>
      </c>
      <c r="J18" s="7">
        <f>SUMIF($D$31:$D$100, "Mixed Use", $J$31:$J$100)</f>
        <v>0.47395257789400003</v>
      </c>
      <c r="K18" s="8">
        <f>COUNTIFS($D$31:$D$100, "Mixed Use", $K$31:$K$100, "&gt;0")</f>
        <v>1</v>
      </c>
      <c r="L18" s="7">
        <f>SUMIF($D$31:$D$100, "Mixed Use", $L$31:$L$100)</f>
        <v>0</v>
      </c>
      <c r="M18" s="8">
        <f>COUNTIFS($D$31:$D$100, "Mixed Use", $M$31:$M$100, "&gt;0")</f>
        <v>0</v>
      </c>
      <c r="N18" s="7">
        <f>SUMIF($D$31:$D$100, "Mixed Use", $N$31:$N$100)</f>
        <v>0.43677492716199995</v>
      </c>
      <c r="O18" s="6">
        <f>COUNTIFS($D$31:$D$100, "Mixed Use", $O$31:$O$100, "&gt;0")</f>
        <v>4</v>
      </c>
      <c r="P18" s="7">
        <f>SUMIF($D$31:$D$100, "Mixed Use", $P$31:$P$100)</f>
        <v>1.2229719279609599</v>
      </c>
      <c r="Q18" s="6">
        <f>COUNTIFS($D$31:$D$100, "Mixed Use", $Q$31:$Q$100, "&gt;0")</f>
        <v>4</v>
      </c>
      <c r="R18" s="7">
        <f>SUMIF($D$31:$D$100, "Mixed Use", $R$31:$R$100)</f>
        <v>6.279746216534301</v>
      </c>
      <c r="S18" s="6">
        <f>COUNTIFS($D$31:$D$100, "Mixed Use", $S$31:$S$100, "&gt;0")</f>
        <v>5</v>
      </c>
      <c r="U18" s="24"/>
    </row>
    <row r="19" spans="2:21" x14ac:dyDescent="0.2">
      <c r="C19" s="5" t="s">
        <v>170</v>
      </c>
      <c r="D19" s="6">
        <f>COUNTIF($D$31:$D$100, "Both")</f>
        <v>20</v>
      </c>
      <c r="E19" s="7">
        <f>SUMIF($D$31:$D$100, "Both", $E$31:$E$100)</f>
        <v>90.915609999999987</v>
      </c>
      <c r="F19" s="7">
        <f>SUMIF($D$31:$D$100, "Both", $F$31:$F$100)</f>
        <v>85.005835880156383</v>
      </c>
      <c r="G19" s="8">
        <f>COUNTIFS($D$31:$D$100, "Both", $G$31:$G$100, "=100")</f>
        <v>15</v>
      </c>
      <c r="H19" s="7">
        <f>SUMIF($D$31:$D$100, "Both", $H$31:$H$100)</f>
        <v>1.5194641544804999</v>
      </c>
      <c r="I19" s="8">
        <f>COUNTIFS($D$31:$D$100, "Both", $I$31:$I$100, "&gt;0")</f>
        <v>5</v>
      </c>
      <c r="J19" s="7">
        <f>SUMIF($D$31:$D$100, "Both", $J$31:$J$100)</f>
        <v>4.3903099653630999</v>
      </c>
      <c r="K19" s="8">
        <f>COUNTIFS($D$31:$D$100, "Both", $K$31:$K$100, "&gt;0")</f>
        <v>5</v>
      </c>
      <c r="L19" s="7">
        <f>SUMIF($D$31:$D$100, "Both", $L$31:$L$100)</f>
        <v>0</v>
      </c>
      <c r="M19" s="8">
        <f>COUNTIFS($D$31:$D$100, "Both", $M$31:$M$100, "&gt;0")</f>
        <v>0</v>
      </c>
      <c r="N19" s="7">
        <f>SUMIF($D$31:$D$100, "Both", $N$31:$N$100)</f>
        <v>1.3513127063960759</v>
      </c>
      <c r="O19" s="6">
        <f>COUNTIFS($D$31:$D$100, "Both", $O$31:$O$100, "&gt;0")</f>
        <v>13</v>
      </c>
      <c r="P19" s="7">
        <f>SUMIF($D$31:$D$100, "Both", $P$31:$P$100)</f>
        <v>2.5675215479595321</v>
      </c>
      <c r="Q19" s="6">
        <f>COUNTIFS($D$31:$D$100, "Both", $Q$31:$Q$100, "&gt;0")</f>
        <v>16</v>
      </c>
      <c r="R19" s="7">
        <f>SUMIF($D$31:$D$100, "Both", $R$31:$R$100)</f>
        <v>9.4662172835033651</v>
      </c>
      <c r="S19" s="6">
        <f>COUNTIFS($D$31:$D$100, "Both", $S$31:$S$100, "&gt;0")</f>
        <v>18</v>
      </c>
      <c r="U19" s="24"/>
    </row>
    <row r="20" spans="2:21" x14ac:dyDescent="0.2">
      <c r="C20" s="5" t="s">
        <v>187</v>
      </c>
      <c r="D20" s="6">
        <f>COUNTIF($D$31:$D$100, "Car parking")</f>
        <v>6</v>
      </c>
      <c r="E20" s="7">
        <f>SUMIF($D$31:$D$100, "Car parking", $E$31:$E$100)</f>
        <v>49.46528</v>
      </c>
      <c r="F20" s="7">
        <f>SUMIF($D$31:$D$100, "Car parking", $F$31:$F$100)</f>
        <v>49.46528</v>
      </c>
      <c r="G20" s="8">
        <f>COUNTIFS($D$31:$D$100, "Car parking", $G$31:$G$100, "=100")</f>
        <v>6</v>
      </c>
      <c r="H20" s="7">
        <f>SUMIF($D$31:$D$100, "Car parking", $H$31:$H$100)</f>
        <v>0</v>
      </c>
      <c r="I20" s="8">
        <f>COUNTIFS($D$31:$D$100, "Car parking", $I$31:$I$100, "&gt;0")</f>
        <v>0</v>
      </c>
      <c r="J20" s="7">
        <f>SUMIF($D$31:$D$100, "Car parking", $J$31:$J$100)</f>
        <v>0</v>
      </c>
      <c r="K20" s="8">
        <f>COUNTIFS($D$31:$D$100, "Car parking", $K$31:$K$100, "&gt;0")</f>
        <v>0</v>
      </c>
      <c r="L20" s="7">
        <f>SUMIF($D$31:$D$100, "Car parking", $L$31:$L$100)</f>
        <v>0</v>
      </c>
      <c r="M20" s="8">
        <f>COUNTIFS($D$31:$D$100, "Car parking", $M$31:$M$100, "&gt;0")</f>
        <v>0</v>
      </c>
      <c r="N20" s="7">
        <f>SUMIF($D$31:$D$100, "Car parking", $N$31:$N$100)</f>
        <v>0.55954818695940001</v>
      </c>
      <c r="O20" s="6">
        <f>COUNTIFS($D$31:$D$100, "Car parking", $O$31:$O$100, "&gt;0")</f>
        <v>6</v>
      </c>
      <c r="P20" s="7">
        <f>SUMIF($D$31:$D$100, "Car parking", $P$31:$P$100)</f>
        <v>0.26086894173915998</v>
      </c>
      <c r="Q20" s="6">
        <f>COUNTIFS($D$31:$D$100, "Car parking", $Q$31:$Q$100, "&gt;0")</f>
        <v>6</v>
      </c>
      <c r="R20" s="7">
        <f>SUMIF($D$31:$D$100, "Car parking", $R$31:$R$100)</f>
        <v>1.2566815862342</v>
      </c>
      <c r="S20" s="6">
        <f>COUNTIFS($D$31:$D$100, "Car parking", $S$31:$S$100, "&gt;0")</f>
        <v>6</v>
      </c>
      <c r="U20" s="24"/>
    </row>
    <row r="21" spans="2:21" x14ac:dyDescent="0.2">
      <c r="C21" s="5" t="s">
        <v>175</v>
      </c>
      <c r="D21" s="6">
        <f>COUNTIF($D$31:$D$100, "Unknown")</f>
        <v>4</v>
      </c>
      <c r="E21" s="7">
        <f>SUMIF($D$31:$D$100, "Unknown", $E$31:$E$100)</f>
        <v>4.0729213</v>
      </c>
      <c r="F21" s="7">
        <f>SUMIF($D$31:$D$100, "Unknown", $F$31:$F$100)</f>
        <v>3.6036736744533</v>
      </c>
      <c r="G21" s="8">
        <f>COUNTIFS($D$31:$D$100, "Unknown", $G$31:$G$100, "=100")</f>
        <v>3</v>
      </c>
      <c r="H21" s="7">
        <f>SUMIF($D$31:$D$100, "Unknown", $H$31:$H$100)</f>
        <v>4.0637127571700002E-2</v>
      </c>
      <c r="I21" s="8">
        <f>COUNTIFS($D$31:$D$100, "Unknown", $I$31:$I$100, "&gt;0")</f>
        <v>1</v>
      </c>
      <c r="J21" s="7">
        <f>SUMIF($D$31:$D$100, "Unknown", $J$31:$J$100)</f>
        <v>0.428610497975</v>
      </c>
      <c r="K21" s="8">
        <f>COUNTIFS($D$31:$D$100, "Unknown", $K$31:$K$100, "&gt;0")</f>
        <v>1</v>
      </c>
      <c r="L21" s="7">
        <f>SUMIF($D$31:$D$100, "Unknown", $L$31:$L$100)</f>
        <v>0</v>
      </c>
      <c r="M21" s="8">
        <f>COUNTIFS($D$31:$D$100, "Unknown", $M$31:$M$100, "&gt;0")</f>
        <v>0</v>
      </c>
      <c r="N21" s="7">
        <f>SUMIF($D$31:$D$100, "Unknown", $N$31:$N$100)</f>
        <v>8.7447455687499995E-2</v>
      </c>
      <c r="O21" s="6">
        <f>COUNTIFS($D$31:$D$100, "Unknown", $O$31:$O$100, "&gt;0")</f>
        <v>1</v>
      </c>
      <c r="P21" s="7">
        <f>SUMIF($D$31:$D$100, "Unknown", $P$31:$P$100)</f>
        <v>7.6970626101799999E-2</v>
      </c>
      <c r="Q21" s="6">
        <f>COUNTIFS($D$31:$D$100, "Unknown", $Q$31:$Q$100, "&gt;0")</f>
        <v>1</v>
      </c>
      <c r="R21" s="7">
        <f>SUMIF($D$31:$D$100, "Unknown", $R$31:$R$100)</f>
        <v>0.12495509275202099</v>
      </c>
      <c r="S21" s="6">
        <f>COUNTIFS($D$31:$D$100, "Unknown", $S$31:$S$100, "&gt;0")</f>
        <v>2</v>
      </c>
      <c r="U21" s="24"/>
    </row>
    <row r="22" spans="2:21" x14ac:dyDescent="0.2">
      <c r="C22" s="9" t="s">
        <v>24</v>
      </c>
      <c r="D22" s="10">
        <f>SUM(D12:D21)</f>
        <v>70</v>
      </c>
      <c r="E22" s="33">
        <f t="shared" ref="E22:S22" si="0">SUM(E12:E21)</f>
        <v>528.1485328</v>
      </c>
      <c r="F22" s="33">
        <f t="shared" si="0"/>
        <v>503.06687845890286</v>
      </c>
      <c r="G22" s="10">
        <f t="shared" si="0"/>
        <v>55</v>
      </c>
      <c r="H22" s="33">
        <f t="shared" si="0"/>
        <v>3.20444849213039</v>
      </c>
      <c r="I22" s="10">
        <f t="shared" si="0"/>
        <v>15</v>
      </c>
      <c r="J22" s="33">
        <f t="shared" si="0"/>
        <v>20.5490530410307</v>
      </c>
      <c r="K22" s="10">
        <f t="shared" si="0"/>
        <v>15</v>
      </c>
      <c r="L22" s="33">
        <f t="shared" si="0"/>
        <v>1.3281528079359999</v>
      </c>
      <c r="M22" s="10">
        <f t="shared" si="0"/>
        <v>3</v>
      </c>
      <c r="N22" s="33">
        <f t="shared" si="0"/>
        <v>13.033752959043737</v>
      </c>
      <c r="O22" s="10">
        <f t="shared" si="0"/>
        <v>40</v>
      </c>
      <c r="P22" s="33">
        <f t="shared" si="0"/>
        <v>12.777367645566551</v>
      </c>
      <c r="Q22" s="10">
        <f t="shared" si="0"/>
        <v>47</v>
      </c>
      <c r="R22" s="33">
        <f t="shared" si="0"/>
        <v>42.09286623606787</v>
      </c>
      <c r="S22" s="10">
        <f t="shared" si="0"/>
        <v>55</v>
      </c>
      <c r="U22" s="24"/>
    </row>
    <row r="23" spans="2:21" ht="16.5" thickBot="1" x14ac:dyDescent="0.3">
      <c r="B23" s="2" t="s">
        <v>23</v>
      </c>
      <c r="C23" s="23"/>
      <c r="D23" s="24"/>
      <c r="E23" s="24"/>
      <c r="F23" s="24"/>
      <c r="G23" s="24"/>
      <c r="H23" s="24"/>
      <c r="I23" s="24"/>
      <c r="J23" s="24"/>
      <c r="K23" s="24"/>
      <c r="U23" s="24"/>
    </row>
    <row r="24" spans="2:21" x14ac:dyDescent="0.2">
      <c r="B24" s="25" t="s">
        <v>14</v>
      </c>
      <c r="C24" s="39" t="s">
        <v>10</v>
      </c>
      <c r="U24" s="24"/>
    </row>
    <row r="25" spans="2:21" ht="15" customHeight="1" x14ac:dyDescent="0.2">
      <c r="B25" s="31" t="s">
        <v>13</v>
      </c>
      <c r="C25" s="40"/>
      <c r="U25" s="24"/>
    </row>
    <row r="26" spans="2:21" ht="18" x14ac:dyDescent="0.25">
      <c r="B26" s="26" t="s">
        <v>12</v>
      </c>
      <c r="C26" s="40"/>
      <c r="F26" s="29" t="s">
        <v>25</v>
      </c>
      <c r="U26" s="24"/>
    </row>
    <row r="27" spans="2:21" ht="15" customHeight="1" x14ac:dyDescent="0.2">
      <c r="B27" s="27" t="s">
        <v>26</v>
      </c>
      <c r="C27" s="40"/>
      <c r="U27" s="24"/>
    </row>
    <row r="28" spans="2:21" ht="18.75" customHeight="1" thickBot="1" x14ac:dyDescent="0.25">
      <c r="B28" s="28" t="s">
        <v>11</v>
      </c>
      <c r="C28" s="41"/>
      <c r="F28" s="42" t="str">
        <f>F9</f>
        <v>Flood Map for Planning</v>
      </c>
      <c r="G28" s="42"/>
      <c r="H28" s="42"/>
      <c r="I28" s="42"/>
      <c r="J28" s="42"/>
      <c r="K28" s="42"/>
      <c r="L28" s="42"/>
      <c r="M28" s="42"/>
      <c r="N28" s="42" t="str">
        <f>N9</f>
        <v>Risk of Flooding from Surface Water</v>
      </c>
      <c r="O28" s="42"/>
      <c r="P28" s="42"/>
      <c r="Q28" s="42"/>
      <c r="R28" s="42"/>
      <c r="S28" s="42"/>
      <c r="T28" s="11"/>
      <c r="U28" s="38"/>
    </row>
    <row r="29" spans="2:21" ht="30" customHeight="1" x14ac:dyDescent="0.2">
      <c r="F29" s="42" t="s">
        <v>11</v>
      </c>
      <c r="G29" s="42"/>
      <c r="H29" s="42" t="s">
        <v>12</v>
      </c>
      <c r="I29" s="42"/>
      <c r="J29" s="42" t="s">
        <v>13</v>
      </c>
      <c r="K29" s="42"/>
      <c r="L29" s="42" t="s">
        <v>14</v>
      </c>
      <c r="M29" s="42"/>
      <c r="N29" s="42" t="s">
        <v>15</v>
      </c>
      <c r="O29" s="42"/>
      <c r="P29" s="42" t="s">
        <v>16</v>
      </c>
      <c r="Q29" s="42"/>
      <c r="R29" s="42" t="s">
        <v>17</v>
      </c>
      <c r="S29" s="42"/>
      <c r="T29" s="11"/>
      <c r="U29" s="38"/>
    </row>
    <row r="30" spans="2:21" ht="27.75" customHeight="1" x14ac:dyDescent="0.2">
      <c r="B30" s="12" t="s">
        <v>27</v>
      </c>
      <c r="C30" s="12" t="s">
        <v>28</v>
      </c>
      <c r="D30" s="12" t="s">
        <v>18</v>
      </c>
      <c r="E30" s="12" t="s">
        <v>20</v>
      </c>
      <c r="F30" s="12" t="s">
        <v>20</v>
      </c>
      <c r="G30" s="12" t="s">
        <v>29</v>
      </c>
      <c r="H30" s="12" t="s">
        <v>20</v>
      </c>
      <c r="I30" s="12" t="s">
        <v>29</v>
      </c>
      <c r="J30" s="12" t="s">
        <v>20</v>
      </c>
      <c r="K30" s="12" t="s">
        <v>29</v>
      </c>
      <c r="L30" s="12" t="s">
        <v>20</v>
      </c>
      <c r="M30" s="12" t="s">
        <v>29</v>
      </c>
      <c r="N30" s="12" t="s">
        <v>20</v>
      </c>
      <c r="O30" s="12" t="s">
        <v>29</v>
      </c>
      <c r="P30" s="12" t="s">
        <v>20</v>
      </c>
      <c r="Q30" s="12" t="s">
        <v>29</v>
      </c>
      <c r="R30" s="12" t="s">
        <v>20</v>
      </c>
      <c r="S30" s="12" t="s">
        <v>29</v>
      </c>
      <c r="T30" s="34" t="s">
        <v>30</v>
      </c>
      <c r="U30" s="34" t="s">
        <v>200</v>
      </c>
    </row>
    <row r="31" spans="2:21" ht="25.5" x14ac:dyDescent="0.2">
      <c r="B31" s="13" t="str">
        <f>Calculations!A2</f>
        <v>CHC/0004</v>
      </c>
      <c r="C31" s="30" t="str">
        <f>Calculations!B2</f>
        <v>Black Diamond Street and Hoole Way, Chester</v>
      </c>
      <c r="D31" s="13" t="str">
        <f>Calculations!C2</f>
        <v>Residential</v>
      </c>
      <c r="E31" s="14">
        <f>Calculations!D2</f>
        <v>0.296622</v>
      </c>
      <c r="F31" s="14">
        <f>Calculations!H2</f>
        <v>0.296622</v>
      </c>
      <c r="G31" s="14">
        <f>Calculations!L2</f>
        <v>100</v>
      </c>
      <c r="H31" s="14">
        <f>Calculations!G2</f>
        <v>0</v>
      </c>
      <c r="I31" s="14">
        <f>Calculations!K2</f>
        <v>0</v>
      </c>
      <c r="J31" s="14">
        <f>Calculations!F2</f>
        <v>0</v>
      </c>
      <c r="K31" s="14">
        <f>Calculations!J2</f>
        <v>0</v>
      </c>
      <c r="L31" s="14">
        <f>Calculations!E2</f>
        <v>0</v>
      </c>
      <c r="M31" s="14">
        <f>Calculations!I2</f>
        <v>0</v>
      </c>
      <c r="N31" s="14">
        <f>Calculations!M2</f>
        <v>2.4E-2</v>
      </c>
      <c r="O31" s="14">
        <f>Calculations!P2</f>
        <v>8.0911058518923085</v>
      </c>
      <c r="P31" s="14">
        <f>Calculations!N2</f>
        <v>1.32E-2</v>
      </c>
      <c r="Q31" s="14">
        <f>Calculations!Q2</f>
        <v>4.4501082185407697</v>
      </c>
      <c r="R31" s="14">
        <f>Calculations!O2</f>
        <v>9.0644141466200007E-2</v>
      </c>
      <c r="S31" s="14">
        <f>Calculations!R2</f>
        <v>30.558805977371879</v>
      </c>
      <c r="T31" s="35" t="s">
        <v>192</v>
      </c>
      <c r="U31" s="30" t="s">
        <v>195</v>
      </c>
    </row>
    <row r="32" spans="2:21" ht="25.5" x14ac:dyDescent="0.2">
      <c r="B32" s="13" t="str">
        <f>Calculations!A3</f>
        <v>CHV/0009</v>
      </c>
      <c r="C32" s="30" t="str">
        <f>Calculations!B3</f>
        <v>Land off Pepper Street, bound by Shropshire Union Canal / Faulkners Lane, Christleton</v>
      </c>
      <c r="D32" s="13" t="str">
        <f>Calculations!C3</f>
        <v>Residential</v>
      </c>
      <c r="E32" s="14">
        <f>Calculations!D3</f>
        <v>3.9195799999999998</v>
      </c>
      <c r="F32" s="14">
        <f>Calculations!H3</f>
        <v>3.9195799999999998</v>
      </c>
      <c r="G32" s="14">
        <f>Calculations!L3</f>
        <v>100</v>
      </c>
      <c r="H32" s="14">
        <f>Calculations!G3</f>
        <v>0</v>
      </c>
      <c r="I32" s="14">
        <f>Calculations!K3</f>
        <v>0</v>
      </c>
      <c r="J32" s="14">
        <f>Calculations!F3</f>
        <v>0</v>
      </c>
      <c r="K32" s="14">
        <f>Calculations!J3</f>
        <v>0</v>
      </c>
      <c r="L32" s="14">
        <f>Calculations!E3</f>
        <v>0</v>
      </c>
      <c r="M32" s="14">
        <f>Calculations!I3</f>
        <v>0</v>
      </c>
      <c r="N32" s="14">
        <f>Calculations!M3</f>
        <v>8.0077975856400006E-3</v>
      </c>
      <c r="O32" s="14">
        <f>Calculations!P3</f>
        <v>0.20430244020124608</v>
      </c>
      <c r="P32" s="14">
        <f>Calculations!N3</f>
        <v>1.7120822574100001E-2</v>
      </c>
      <c r="Q32" s="14">
        <f>Calculations!Q3</f>
        <v>0.43680247817623319</v>
      </c>
      <c r="R32" s="14">
        <f>Calculations!O3</f>
        <v>1.7390500184199999E-2</v>
      </c>
      <c r="S32" s="14">
        <f>Calculations!R3</f>
        <v>0.44368274621770698</v>
      </c>
      <c r="T32" s="36" t="s">
        <v>191</v>
      </c>
      <c r="U32" s="13" t="s">
        <v>196</v>
      </c>
    </row>
    <row r="33" spans="2:21" ht="25.5" x14ac:dyDescent="0.2">
      <c r="B33" s="13" t="str">
        <f>Calculations!A4</f>
        <v>CHV/0018</v>
      </c>
      <c r="C33" s="30" t="str">
        <f>Calculations!B4</f>
        <v>Land to north of School Lane, adjacent Newhall Rise, Guilden Sutton</v>
      </c>
      <c r="D33" s="13" t="str">
        <f>Calculations!C4</f>
        <v>Residential</v>
      </c>
      <c r="E33" s="14">
        <f>Calculations!D4</f>
        <v>2.2594099999999999</v>
      </c>
      <c r="F33" s="14">
        <f>Calculations!H4</f>
        <v>2.2594099999999999</v>
      </c>
      <c r="G33" s="14">
        <f>Calculations!L4</f>
        <v>100</v>
      </c>
      <c r="H33" s="14">
        <f>Calculations!G4</f>
        <v>0</v>
      </c>
      <c r="I33" s="14">
        <f>Calculations!K4</f>
        <v>0</v>
      </c>
      <c r="J33" s="14">
        <f>Calculations!F4</f>
        <v>0</v>
      </c>
      <c r="K33" s="14">
        <f>Calculations!J4</f>
        <v>0</v>
      </c>
      <c r="L33" s="14">
        <f>Calculations!E4</f>
        <v>0</v>
      </c>
      <c r="M33" s="14">
        <f>Calculations!I4</f>
        <v>0</v>
      </c>
      <c r="N33" s="14">
        <f>Calculations!M4</f>
        <v>0</v>
      </c>
      <c r="O33" s="14">
        <f>Calculations!P4</f>
        <v>0</v>
      </c>
      <c r="P33" s="14">
        <f>Calculations!N4</f>
        <v>0</v>
      </c>
      <c r="Q33" s="14">
        <f>Calculations!Q4</f>
        <v>0</v>
      </c>
      <c r="R33" s="14">
        <f>Calculations!O4</f>
        <v>0</v>
      </c>
      <c r="S33" s="14">
        <f>Calculations!R4</f>
        <v>0</v>
      </c>
      <c r="T33" s="36" t="s">
        <v>191</v>
      </c>
      <c r="U33" s="13" t="s">
        <v>196</v>
      </c>
    </row>
    <row r="34" spans="2:21" ht="25.5" x14ac:dyDescent="0.2">
      <c r="B34" s="13" t="str">
        <f>Calculations!A5</f>
        <v>CHV/0117</v>
      </c>
      <c r="C34" s="30" t="str">
        <f>Calculations!B5</f>
        <v>Land to north of School Lane, adjacent Newhall Rise, Guilden Sutton</v>
      </c>
      <c r="D34" s="13" t="str">
        <f>Calculations!C5</f>
        <v>Residential</v>
      </c>
      <c r="E34" s="14">
        <f>Calculations!D5</f>
        <v>3.86165</v>
      </c>
      <c r="F34" s="14">
        <f>Calculations!H5</f>
        <v>3.86165</v>
      </c>
      <c r="G34" s="14">
        <f>Calculations!L5</f>
        <v>100</v>
      </c>
      <c r="H34" s="14">
        <f>Calculations!G5</f>
        <v>0</v>
      </c>
      <c r="I34" s="14">
        <f>Calculations!K5</f>
        <v>0</v>
      </c>
      <c r="J34" s="14">
        <f>Calculations!F5</f>
        <v>0</v>
      </c>
      <c r="K34" s="14">
        <f>Calculations!J5</f>
        <v>0</v>
      </c>
      <c r="L34" s="14">
        <f>Calculations!E5</f>
        <v>0</v>
      </c>
      <c r="M34" s="14">
        <f>Calculations!I5</f>
        <v>0</v>
      </c>
      <c r="N34" s="14">
        <f>Calculations!M5</f>
        <v>3.2402692054200001E-3</v>
      </c>
      <c r="O34" s="14">
        <f>Calculations!P5</f>
        <v>8.3908930260898837E-2</v>
      </c>
      <c r="P34" s="14">
        <f>Calculations!N5</f>
        <v>7.99666568997E-4</v>
      </c>
      <c r="Q34" s="14">
        <f>Calculations!Q5</f>
        <v>2.0707898670179845E-2</v>
      </c>
      <c r="R34" s="14">
        <f>Calculations!O5</f>
        <v>4.6055105390299996E-3</v>
      </c>
      <c r="S34" s="14">
        <f>Calculations!R5</f>
        <v>0.11926276433726515</v>
      </c>
      <c r="T34" s="36" t="s">
        <v>191</v>
      </c>
      <c r="U34" s="13" t="s">
        <v>196</v>
      </c>
    </row>
    <row r="35" spans="2:21" ht="25.5" x14ac:dyDescent="0.2">
      <c r="B35" s="13" t="str">
        <f>Calculations!A6</f>
        <v>DAM/0058</v>
      </c>
      <c r="C35" s="30" t="str">
        <f>Calculations!B6</f>
        <v>Land to the south of A556, Rudheath, Northwich (south west Gadbrook Park)</v>
      </c>
      <c r="D35" s="13" t="str">
        <f>Calculations!C6</f>
        <v>Employment</v>
      </c>
      <c r="E35" s="14">
        <f>Calculations!D6</f>
        <v>35.150599999999997</v>
      </c>
      <c r="F35" s="14">
        <f>Calculations!H6</f>
        <v>33.412375493799999</v>
      </c>
      <c r="G35" s="14">
        <f>Calculations!L6</f>
        <v>95.05492223119947</v>
      </c>
      <c r="H35" s="14">
        <f>Calculations!G6</f>
        <v>0.34691744889999998</v>
      </c>
      <c r="I35" s="14">
        <f>Calculations!K6</f>
        <v>0.98694602339647119</v>
      </c>
      <c r="J35" s="14">
        <f>Calculations!F6</f>
        <v>1.3913070572999999</v>
      </c>
      <c r="K35" s="14">
        <f>Calculations!J6</f>
        <v>3.9581317454040614</v>
      </c>
      <c r="L35" s="14">
        <f>Calculations!E6</f>
        <v>0</v>
      </c>
      <c r="M35" s="14">
        <f>Calculations!I6</f>
        <v>0</v>
      </c>
      <c r="N35" s="14">
        <f>Calculations!M6</f>
        <v>1.6922689392400001</v>
      </c>
      <c r="O35" s="14">
        <f>Calculations!P6</f>
        <v>4.8143387004489258</v>
      </c>
      <c r="P35" s="14">
        <f>Calculations!N6</f>
        <v>0.66756527907899998</v>
      </c>
      <c r="Q35" s="14">
        <f>Calculations!Q6</f>
        <v>1.8991575651027295</v>
      </c>
      <c r="R35" s="14">
        <f>Calculations!O6</f>
        <v>1.8939592215100001</v>
      </c>
      <c r="S35" s="14">
        <f>Calculations!R6</f>
        <v>5.3881277176207529</v>
      </c>
      <c r="T35" s="36" t="s">
        <v>191</v>
      </c>
      <c r="U35" s="13" t="s">
        <v>196</v>
      </c>
    </row>
    <row r="36" spans="2:21" x14ac:dyDescent="0.2">
      <c r="B36" s="13" t="str">
        <f>Calculations!A7</f>
        <v>DAM/0070</v>
      </c>
      <c r="C36" s="30" t="str">
        <f>Calculations!B7</f>
        <v>Land off Niddries Lane, Moulton</v>
      </c>
      <c r="D36" s="13" t="str">
        <f>Calculations!C7</f>
        <v>Residential</v>
      </c>
      <c r="E36" s="14">
        <f>Calculations!D7</f>
        <v>5.3853600000000004</v>
      </c>
      <c r="F36" s="14">
        <f>Calculations!H7</f>
        <v>5.3853600000000004</v>
      </c>
      <c r="G36" s="14">
        <f>Calculations!L7</f>
        <v>100</v>
      </c>
      <c r="H36" s="14">
        <f>Calculations!G7</f>
        <v>0</v>
      </c>
      <c r="I36" s="14">
        <f>Calculations!K7</f>
        <v>0</v>
      </c>
      <c r="J36" s="14">
        <f>Calculations!F7</f>
        <v>0</v>
      </c>
      <c r="K36" s="14">
        <f>Calculations!J7</f>
        <v>0</v>
      </c>
      <c r="L36" s="14">
        <f>Calculations!E7</f>
        <v>0</v>
      </c>
      <c r="M36" s="14">
        <f>Calculations!I7</f>
        <v>0</v>
      </c>
      <c r="N36" s="14">
        <f>Calculations!M7</f>
        <v>0.26688149701399999</v>
      </c>
      <c r="O36" s="14">
        <f>Calculations!P7</f>
        <v>4.9556853583418743</v>
      </c>
      <c r="P36" s="14">
        <f>Calculations!N7</f>
        <v>0.195663857159</v>
      </c>
      <c r="Q36" s="14">
        <f>Calculations!Q7</f>
        <v>3.6332549199867787</v>
      </c>
      <c r="R36" s="14">
        <f>Calculations!O7</f>
        <v>0.64364984171100004</v>
      </c>
      <c r="S36" s="14">
        <f>Calculations!R7</f>
        <v>11.951844291022327</v>
      </c>
      <c r="T36" s="36" t="s">
        <v>191</v>
      </c>
      <c r="U36" s="13" t="s">
        <v>196</v>
      </c>
    </row>
    <row r="37" spans="2:21" ht="25.5" x14ac:dyDescent="0.2">
      <c r="B37" s="13" t="str">
        <f>Calculations!A8</f>
        <v>DAM/0071</v>
      </c>
      <c r="C37" s="30" t="str">
        <f>Calculations!B8</f>
        <v>Land to the west of Bostock Green and east of A533.</v>
      </c>
      <c r="D37" s="13" t="str">
        <f>Calculations!C8</f>
        <v>Employment</v>
      </c>
      <c r="E37" s="14">
        <f>Calculations!D8</f>
        <v>15.252599999999999</v>
      </c>
      <c r="F37" s="14">
        <f>Calculations!H8</f>
        <v>15.252599999999999</v>
      </c>
      <c r="G37" s="14">
        <f>Calculations!L8</f>
        <v>100</v>
      </c>
      <c r="H37" s="14">
        <f>Calculations!G8</f>
        <v>0</v>
      </c>
      <c r="I37" s="14">
        <f>Calculations!K8</f>
        <v>0</v>
      </c>
      <c r="J37" s="14">
        <f>Calculations!F8</f>
        <v>0</v>
      </c>
      <c r="K37" s="14">
        <f>Calculations!J8</f>
        <v>0</v>
      </c>
      <c r="L37" s="14">
        <f>Calculations!E8</f>
        <v>0</v>
      </c>
      <c r="M37" s="14">
        <f>Calculations!I8</f>
        <v>0</v>
      </c>
      <c r="N37" s="14">
        <f>Calculations!M8</f>
        <v>0.30078817284199999</v>
      </c>
      <c r="O37" s="14">
        <f>Calculations!P8</f>
        <v>1.972045243709269</v>
      </c>
      <c r="P37" s="14">
        <f>Calculations!N8</f>
        <v>0.20025141623199999</v>
      </c>
      <c r="Q37" s="14">
        <f>Calculations!Q8</f>
        <v>1.3129002021425855</v>
      </c>
      <c r="R37" s="14">
        <f>Calculations!O8</f>
        <v>0.81579005603900001</v>
      </c>
      <c r="S37" s="14">
        <f>Calculations!R8</f>
        <v>5.3485311097058865</v>
      </c>
      <c r="T37" s="36" t="s">
        <v>191</v>
      </c>
      <c r="U37" s="13" t="s">
        <v>196</v>
      </c>
    </row>
    <row r="38" spans="2:21" x14ac:dyDescent="0.2">
      <c r="B38" s="13" t="str">
        <f>Calculations!A9</f>
        <v>DAM/0072</v>
      </c>
      <c r="C38" s="30" t="str">
        <f>Calculations!B9</f>
        <v>Land at 618 London Road, Davenham</v>
      </c>
      <c r="D38" s="13" t="str">
        <f>Calculations!C9</f>
        <v>Residential</v>
      </c>
      <c r="E38" s="14">
        <f>Calculations!D9</f>
        <v>2.2109200000000002</v>
      </c>
      <c r="F38" s="14">
        <f>Calculations!H9</f>
        <v>2.2109200000000002</v>
      </c>
      <c r="G38" s="14">
        <f>Calculations!L9</f>
        <v>100</v>
      </c>
      <c r="H38" s="14">
        <f>Calculations!G9</f>
        <v>0</v>
      </c>
      <c r="I38" s="14">
        <f>Calculations!K9</f>
        <v>0</v>
      </c>
      <c r="J38" s="14">
        <f>Calculations!F9</f>
        <v>0</v>
      </c>
      <c r="K38" s="14">
        <f>Calculations!J9</f>
        <v>0</v>
      </c>
      <c r="L38" s="14">
        <f>Calculations!E9</f>
        <v>0</v>
      </c>
      <c r="M38" s="14">
        <f>Calculations!I9</f>
        <v>0</v>
      </c>
      <c r="N38" s="14">
        <f>Calculations!M9</f>
        <v>0</v>
      </c>
      <c r="O38" s="14">
        <f>Calculations!P9</f>
        <v>0</v>
      </c>
      <c r="P38" s="14">
        <f>Calculations!N9</f>
        <v>0</v>
      </c>
      <c r="Q38" s="14">
        <f>Calculations!Q9</f>
        <v>0</v>
      </c>
      <c r="R38" s="14">
        <f>Calculations!O9</f>
        <v>0</v>
      </c>
      <c r="S38" s="14">
        <f>Calculations!R9</f>
        <v>0</v>
      </c>
      <c r="T38" s="36" t="s">
        <v>191</v>
      </c>
      <c r="U38" s="13" t="s">
        <v>196</v>
      </c>
    </row>
    <row r="39" spans="2:21" x14ac:dyDescent="0.2">
      <c r="B39" s="13" t="str">
        <f>Calculations!A10</f>
        <v>EPT/0028</v>
      </c>
      <c r="C39" s="30" t="str">
        <f>Calculations!B10</f>
        <v>Rushtons, Newbridge Road, Ellesmere Port</v>
      </c>
      <c r="D39" s="13" t="str">
        <f>Calculations!C10</f>
        <v>Employment (Stanlow)</v>
      </c>
      <c r="E39" s="14">
        <f>Calculations!D10</f>
        <v>0.87704800000000005</v>
      </c>
      <c r="F39" s="14">
        <f>Calculations!H10</f>
        <v>0.87704800000000005</v>
      </c>
      <c r="G39" s="14">
        <f>Calculations!L10</f>
        <v>100</v>
      </c>
      <c r="H39" s="14">
        <f>Calculations!G10</f>
        <v>0</v>
      </c>
      <c r="I39" s="14">
        <f>Calculations!K10</f>
        <v>0</v>
      </c>
      <c r="J39" s="14">
        <f>Calculations!F10</f>
        <v>0</v>
      </c>
      <c r="K39" s="14">
        <f>Calculations!J10</f>
        <v>0</v>
      </c>
      <c r="L39" s="14">
        <f>Calculations!E10</f>
        <v>0</v>
      </c>
      <c r="M39" s="14">
        <f>Calculations!I10</f>
        <v>0</v>
      </c>
      <c r="N39" s="14">
        <f>Calculations!M10</f>
        <v>0</v>
      </c>
      <c r="O39" s="14">
        <f>Calculations!P10</f>
        <v>0</v>
      </c>
      <c r="P39" s="14">
        <f>Calculations!N10</f>
        <v>0</v>
      </c>
      <c r="Q39" s="14">
        <f>Calculations!Q10</f>
        <v>0</v>
      </c>
      <c r="R39" s="14">
        <f>Calculations!O10</f>
        <v>8.0212483993299995E-3</v>
      </c>
      <c r="S39" s="14">
        <f>Calculations!R10</f>
        <v>0.91457347822810153</v>
      </c>
      <c r="T39" s="36" t="s">
        <v>193</v>
      </c>
      <c r="U39" s="13" t="s">
        <v>197</v>
      </c>
    </row>
    <row r="40" spans="2:21" x14ac:dyDescent="0.2">
      <c r="B40" s="13" t="str">
        <f>Calculations!A11</f>
        <v>EPT/0035</v>
      </c>
      <c r="C40" s="30" t="str">
        <f>Calculations!B11</f>
        <v>Land at Cloister Way, Ellesmere Port</v>
      </c>
      <c r="D40" s="13" t="str">
        <f>Calculations!C11</f>
        <v>Employment (Stanlow)</v>
      </c>
      <c r="E40" s="14">
        <f>Calculations!D11</f>
        <v>1.04186</v>
      </c>
      <c r="F40" s="14">
        <f>Calculations!H11</f>
        <v>1.04186</v>
      </c>
      <c r="G40" s="14">
        <f>Calculations!L11</f>
        <v>100</v>
      </c>
      <c r="H40" s="14">
        <f>Calculations!G11</f>
        <v>0</v>
      </c>
      <c r="I40" s="14">
        <f>Calculations!K11</f>
        <v>0</v>
      </c>
      <c r="J40" s="14">
        <f>Calculations!F11</f>
        <v>0</v>
      </c>
      <c r="K40" s="14">
        <f>Calculations!J11</f>
        <v>0</v>
      </c>
      <c r="L40" s="14">
        <f>Calculations!E11</f>
        <v>0</v>
      </c>
      <c r="M40" s="14">
        <f>Calculations!I11</f>
        <v>0</v>
      </c>
      <c r="N40" s="14">
        <f>Calculations!M11</f>
        <v>0</v>
      </c>
      <c r="O40" s="14">
        <f>Calculations!P11</f>
        <v>0</v>
      </c>
      <c r="P40" s="14">
        <f>Calculations!N11</f>
        <v>0</v>
      </c>
      <c r="Q40" s="14">
        <f>Calculations!Q11</f>
        <v>0</v>
      </c>
      <c r="R40" s="14">
        <f>Calculations!O11</f>
        <v>0</v>
      </c>
      <c r="S40" s="14">
        <f>Calculations!R11</f>
        <v>0</v>
      </c>
      <c r="T40" s="36" t="s">
        <v>193</v>
      </c>
      <c r="U40" s="13" t="s">
        <v>197</v>
      </c>
    </row>
    <row r="41" spans="2:21" x14ac:dyDescent="0.2">
      <c r="B41" s="13" t="str">
        <f>Calculations!A12</f>
        <v>EPT/0108</v>
      </c>
      <c r="C41" s="30" t="str">
        <f>Calculations!B12</f>
        <v>Land off Stanney Mill Road North, Ellesmere Port</v>
      </c>
      <c r="D41" s="13" t="str">
        <f>Calculations!C12</f>
        <v>Employment</v>
      </c>
      <c r="E41" s="14">
        <f>Calculations!D12</f>
        <v>0.94977299999999998</v>
      </c>
      <c r="F41" s="14">
        <f>Calculations!H12</f>
        <v>0.94977299999999998</v>
      </c>
      <c r="G41" s="14">
        <f>Calculations!L12</f>
        <v>100</v>
      </c>
      <c r="H41" s="14">
        <f>Calculations!G12</f>
        <v>0</v>
      </c>
      <c r="I41" s="14">
        <f>Calculations!K12</f>
        <v>0</v>
      </c>
      <c r="J41" s="14">
        <f>Calculations!F12</f>
        <v>0</v>
      </c>
      <c r="K41" s="14">
        <f>Calculations!J12</f>
        <v>0</v>
      </c>
      <c r="L41" s="14">
        <f>Calculations!E12</f>
        <v>0</v>
      </c>
      <c r="M41" s="14">
        <f>Calculations!I12</f>
        <v>0</v>
      </c>
      <c r="N41" s="14">
        <f>Calculations!M12</f>
        <v>1.3599999999999999E-2</v>
      </c>
      <c r="O41" s="14">
        <f>Calculations!P12</f>
        <v>1.4319211011473267</v>
      </c>
      <c r="P41" s="14">
        <f>Calculations!N12</f>
        <v>3.7999999999999999E-2</v>
      </c>
      <c r="Q41" s="14">
        <f>Calculations!Q12</f>
        <v>4.0009560179116486</v>
      </c>
      <c r="R41" s="14">
        <f>Calculations!O12</f>
        <v>0.08</v>
      </c>
      <c r="S41" s="14">
        <f>Calculations!R12</f>
        <v>8.4230653008666287</v>
      </c>
      <c r="T41" s="36" t="s">
        <v>193</v>
      </c>
      <c r="U41" s="13" t="s">
        <v>197</v>
      </c>
    </row>
    <row r="42" spans="2:21" x14ac:dyDescent="0.2">
      <c r="B42" s="13" t="str">
        <f>Calculations!A13</f>
        <v>FAR/0061</v>
      </c>
      <c r="C42" s="30" t="str">
        <f>Calculations!B13</f>
        <v>Land at Church Road, Tilston</v>
      </c>
      <c r="D42" s="13" t="str">
        <f>Calculations!C13</f>
        <v>Residential</v>
      </c>
      <c r="E42" s="14">
        <f>Calculations!D13</f>
        <v>1.03182</v>
      </c>
      <c r="F42" s="14">
        <f>Calculations!H13</f>
        <v>1.03182</v>
      </c>
      <c r="G42" s="14">
        <f>Calculations!L13</f>
        <v>100</v>
      </c>
      <c r="H42" s="14">
        <f>Calculations!G13</f>
        <v>0</v>
      </c>
      <c r="I42" s="14">
        <f>Calculations!K13</f>
        <v>0</v>
      </c>
      <c r="J42" s="14">
        <f>Calculations!F13</f>
        <v>0</v>
      </c>
      <c r="K42" s="14">
        <f>Calculations!J13</f>
        <v>0</v>
      </c>
      <c r="L42" s="14">
        <f>Calculations!E13</f>
        <v>0</v>
      </c>
      <c r="M42" s="14">
        <f>Calculations!I13</f>
        <v>0</v>
      </c>
      <c r="N42" s="14">
        <f>Calculations!M13</f>
        <v>0</v>
      </c>
      <c r="O42" s="14">
        <f>Calculations!P13</f>
        <v>0</v>
      </c>
      <c r="P42" s="14">
        <f>Calculations!N13</f>
        <v>3.1118338240500001E-2</v>
      </c>
      <c r="Q42" s="14">
        <f>Calculations!Q13</f>
        <v>3.0158688764028612</v>
      </c>
      <c r="R42" s="14">
        <f>Calculations!O13</f>
        <v>3.4226995975900003E-2</v>
      </c>
      <c r="S42" s="14">
        <f>Calculations!R13</f>
        <v>3.3171479498265204</v>
      </c>
      <c r="T42" s="36" t="s">
        <v>193</v>
      </c>
      <c r="U42" s="13" t="s">
        <v>197</v>
      </c>
    </row>
    <row r="43" spans="2:21" x14ac:dyDescent="0.2">
      <c r="B43" s="13" t="str">
        <f>Calculations!A14</f>
        <v>FAR/0083</v>
      </c>
      <c r="C43" s="30" t="str">
        <f>Calculations!B14</f>
        <v>Land off Church Road, Tilston</v>
      </c>
      <c r="D43" s="13" t="str">
        <f>Calculations!C14</f>
        <v>Residential</v>
      </c>
      <c r="E43" s="14">
        <f>Calculations!D14</f>
        <v>2.3658899999999998</v>
      </c>
      <c r="F43" s="14">
        <f>Calculations!H14</f>
        <v>2.3658899999999998</v>
      </c>
      <c r="G43" s="14">
        <f>Calculations!L14</f>
        <v>100</v>
      </c>
      <c r="H43" s="14">
        <f>Calculations!G14</f>
        <v>0</v>
      </c>
      <c r="I43" s="14">
        <f>Calculations!K14</f>
        <v>0</v>
      </c>
      <c r="J43" s="14">
        <f>Calculations!F14</f>
        <v>0</v>
      </c>
      <c r="K43" s="14">
        <f>Calculations!J14</f>
        <v>0</v>
      </c>
      <c r="L43" s="14">
        <f>Calculations!E14</f>
        <v>0</v>
      </c>
      <c r="M43" s="14">
        <f>Calculations!I14</f>
        <v>0</v>
      </c>
      <c r="N43" s="14">
        <f>Calculations!M14</f>
        <v>0</v>
      </c>
      <c r="O43" s="14">
        <f>Calculations!P14</f>
        <v>0</v>
      </c>
      <c r="P43" s="14">
        <f>Calculations!N14</f>
        <v>0</v>
      </c>
      <c r="Q43" s="14">
        <f>Calculations!Q14</f>
        <v>0</v>
      </c>
      <c r="R43" s="14">
        <f>Calculations!O14</f>
        <v>0</v>
      </c>
      <c r="S43" s="14">
        <f>Calculations!R14</f>
        <v>0</v>
      </c>
      <c r="T43" s="36" t="s">
        <v>193</v>
      </c>
      <c r="U43" s="13" t="s">
        <v>197</v>
      </c>
    </row>
    <row r="44" spans="2:21" x14ac:dyDescent="0.2">
      <c r="B44" s="13" t="str">
        <f>Calculations!A15</f>
        <v>FRO/0060</v>
      </c>
      <c r="C44" s="30" t="str">
        <f>Calculations!B15</f>
        <v>Land off Ship Street, Frodsham</v>
      </c>
      <c r="D44" s="13" t="str">
        <f>Calculations!C15</f>
        <v>Unknown</v>
      </c>
      <c r="E44" s="14">
        <f>Calculations!D15</f>
        <v>0.42834699999999998</v>
      </c>
      <c r="F44" s="14">
        <f>Calculations!H15</f>
        <v>0.42834699999999998</v>
      </c>
      <c r="G44" s="14">
        <f>Calculations!L15</f>
        <v>100</v>
      </c>
      <c r="H44" s="14">
        <f>Calculations!G15</f>
        <v>0</v>
      </c>
      <c r="I44" s="14">
        <f>Calculations!K15</f>
        <v>0</v>
      </c>
      <c r="J44" s="14">
        <f>Calculations!F15</f>
        <v>0</v>
      </c>
      <c r="K44" s="14">
        <f>Calculations!J15</f>
        <v>0</v>
      </c>
      <c r="L44" s="14">
        <f>Calculations!E15</f>
        <v>0</v>
      </c>
      <c r="M44" s="14">
        <f>Calculations!I15</f>
        <v>0</v>
      </c>
      <c r="N44" s="14">
        <f>Calculations!M15</f>
        <v>0</v>
      </c>
      <c r="O44" s="14">
        <f>Calculations!P15</f>
        <v>0</v>
      </c>
      <c r="P44" s="14">
        <f>Calculations!N15</f>
        <v>0</v>
      </c>
      <c r="Q44" s="14">
        <f>Calculations!Q15</f>
        <v>0</v>
      </c>
      <c r="R44" s="14">
        <f>Calculations!O15</f>
        <v>0</v>
      </c>
      <c r="S44" s="14">
        <f>Calculations!R15</f>
        <v>0</v>
      </c>
      <c r="T44" s="36" t="s">
        <v>193</v>
      </c>
      <c r="U44" s="13" t="s">
        <v>197</v>
      </c>
    </row>
    <row r="45" spans="2:21" x14ac:dyDescent="0.2">
      <c r="B45" s="13" t="str">
        <f>Calculations!A16</f>
        <v>GOW/0056</v>
      </c>
      <c r="C45" s="30" t="str">
        <f>Calculations!B16</f>
        <v>Former BICC Helsby</v>
      </c>
      <c r="D45" s="13" t="str">
        <f>Calculations!C16</f>
        <v>Mixed Use</v>
      </c>
      <c r="E45" s="14">
        <f>Calculations!D16</f>
        <v>3.8645800000000001</v>
      </c>
      <c r="F45" s="14">
        <f>Calculations!H16</f>
        <v>3.2662702870500002</v>
      </c>
      <c r="G45" s="14">
        <f>Calculations!L16</f>
        <v>84.518118063282429</v>
      </c>
      <c r="H45" s="14">
        <f>Calculations!G16</f>
        <v>0.124357135056</v>
      </c>
      <c r="I45" s="14">
        <f>Calculations!K16</f>
        <v>3.21786934300752</v>
      </c>
      <c r="J45" s="14">
        <f>Calculations!F16</f>
        <v>0.47395257789400003</v>
      </c>
      <c r="K45" s="14">
        <f>Calculations!J16</f>
        <v>12.264012593710055</v>
      </c>
      <c r="L45" s="14">
        <f>Calculations!E16</f>
        <v>0</v>
      </c>
      <c r="M45" s="14">
        <f>Calculations!I16</f>
        <v>0</v>
      </c>
      <c r="N45" s="14">
        <f>Calculations!M16</f>
        <v>0.24637492716199999</v>
      </c>
      <c r="O45" s="14">
        <f>Calculations!P16</f>
        <v>6.375205770407133</v>
      </c>
      <c r="P45" s="14">
        <f>Calculations!N16</f>
        <v>0.43025696624600002</v>
      </c>
      <c r="Q45" s="14">
        <f>Calculations!Q16</f>
        <v>11.133343500354503</v>
      </c>
      <c r="R45" s="14">
        <f>Calculations!O16</f>
        <v>1.92512810851</v>
      </c>
      <c r="S45" s="14">
        <f>Calculations!R16</f>
        <v>49.814678658741698</v>
      </c>
      <c r="T45" s="36" t="s">
        <v>193</v>
      </c>
      <c r="U45" s="13" t="s">
        <v>197</v>
      </c>
    </row>
    <row r="46" spans="2:21" ht="25.5" x14ac:dyDescent="0.2">
      <c r="B46" s="13" t="str">
        <f>Calculations!A17</f>
        <v>GOW/0092</v>
      </c>
      <c r="C46" s="30" t="str">
        <f>Calculations!B17</f>
        <v>Land off Church Road / Gongar Lane, Ashton Hayes</v>
      </c>
      <c r="D46" s="13" t="str">
        <f>Calculations!C17</f>
        <v>Residential</v>
      </c>
      <c r="E46" s="14">
        <f>Calculations!D17</f>
        <v>1.3031900000000001</v>
      </c>
      <c r="F46" s="14">
        <f>Calculations!H17</f>
        <v>1.1097745784400002</v>
      </c>
      <c r="G46" s="14">
        <f>Calculations!L17</f>
        <v>85.158309873464361</v>
      </c>
      <c r="H46" s="14">
        <f>Calculations!G17</f>
        <v>4.0603086764999997E-2</v>
      </c>
      <c r="I46" s="14">
        <f>Calculations!K17</f>
        <v>3.1156689941604827</v>
      </c>
      <c r="J46" s="14">
        <f>Calculations!F17</f>
        <v>0.152812334795</v>
      </c>
      <c r="K46" s="14">
        <f>Calculations!J17</f>
        <v>11.726021132375172</v>
      </c>
      <c r="L46" s="14">
        <f>Calculations!E17</f>
        <v>0</v>
      </c>
      <c r="M46" s="14">
        <f>Calculations!I17</f>
        <v>0</v>
      </c>
      <c r="N46" s="14">
        <f>Calculations!M17</f>
        <v>7.2963684908899998E-2</v>
      </c>
      <c r="O46" s="14">
        <f>Calculations!P17</f>
        <v>5.5988524243510156</v>
      </c>
      <c r="P46" s="14">
        <f>Calculations!N17</f>
        <v>6.3576390137800004E-2</v>
      </c>
      <c r="Q46" s="14">
        <f>Calculations!Q17</f>
        <v>4.8785204105157343</v>
      </c>
      <c r="R46" s="14">
        <f>Calculations!O17</f>
        <v>0.111144198757</v>
      </c>
      <c r="S46" s="14">
        <f>Calculations!R17</f>
        <v>8.5286258148850127</v>
      </c>
      <c r="T46" s="36" t="s">
        <v>193</v>
      </c>
      <c r="U46" s="13" t="s">
        <v>197</v>
      </c>
    </row>
    <row r="47" spans="2:21" x14ac:dyDescent="0.2">
      <c r="B47" s="13" t="str">
        <f>Calculations!A18</f>
        <v>HAG/0002</v>
      </c>
      <c r="C47" s="30" t="str">
        <f>Calculations!B18</f>
        <v>Wallerscote Road (former gas works), Northwich</v>
      </c>
      <c r="D47" s="13" t="str">
        <f>Calculations!C18</f>
        <v>Both</v>
      </c>
      <c r="E47" s="14">
        <f>Calculations!D18</f>
        <v>1.1452599999999999</v>
      </c>
      <c r="F47" s="14">
        <f>Calculations!H18</f>
        <v>1.1452599999999999</v>
      </c>
      <c r="G47" s="14">
        <f>Calculations!L18</f>
        <v>100</v>
      </c>
      <c r="H47" s="14">
        <f>Calculations!G18</f>
        <v>0</v>
      </c>
      <c r="I47" s="14">
        <f>Calculations!K18</f>
        <v>0</v>
      </c>
      <c r="J47" s="14">
        <f>Calculations!F18</f>
        <v>0</v>
      </c>
      <c r="K47" s="14">
        <f>Calculations!J18</f>
        <v>0</v>
      </c>
      <c r="L47" s="14">
        <f>Calculations!E18</f>
        <v>0</v>
      </c>
      <c r="M47" s="14">
        <f>Calculations!I18</f>
        <v>0</v>
      </c>
      <c r="N47" s="14">
        <f>Calculations!M18</f>
        <v>0</v>
      </c>
      <c r="O47" s="14">
        <f>Calculations!P18</f>
        <v>0</v>
      </c>
      <c r="P47" s="14">
        <f>Calculations!N18</f>
        <v>0</v>
      </c>
      <c r="Q47" s="14">
        <f>Calculations!Q18</f>
        <v>0</v>
      </c>
      <c r="R47" s="14">
        <f>Calculations!O18</f>
        <v>1.35350899997E-2</v>
      </c>
      <c r="S47" s="14">
        <f>Calculations!R18</f>
        <v>1.1818355656968724</v>
      </c>
      <c r="T47" s="36" t="s">
        <v>193</v>
      </c>
      <c r="U47" s="13" t="s">
        <v>197</v>
      </c>
    </row>
    <row r="48" spans="2:21" x14ac:dyDescent="0.2">
      <c r="B48" s="13" t="str">
        <f>Calculations!A19</f>
        <v>HAG/0053</v>
      </c>
      <c r="C48" s="30" t="str">
        <f>Calculations!B19</f>
        <v>Chester Road, Hartford, Northwich</v>
      </c>
      <c r="D48" s="13" t="str">
        <f>Calculations!C19</f>
        <v>Retail</v>
      </c>
      <c r="E48" s="14">
        <f>Calculations!D19</f>
        <v>0.18924299999999999</v>
      </c>
      <c r="F48" s="14">
        <f>Calculations!H19</f>
        <v>0.18924299999999999</v>
      </c>
      <c r="G48" s="14">
        <f>Calculations!L19</f>
        <v>100</v>
      </c>
      <c r="H48" s="14">
        <f>Calculations!G19</f>
        <v>0</v>
      </c>
      <c r="I48" s="14">
        <f>Calculations!K19</f>
        <v>0</v>
      </c>
      <c r="J48" s="14">
        <f>Calculations!F19</f>
        <v>0</v>
      </c>
      <c r="K48" s="14">
        <f>Calculations!J19</f>
        <v>0</v>
      </c>
      <c r="L48" s="14">
        <f>Calculations!E19</f>
        <v>0</v>
      </c>
      <c r="M48" s="14">
        <f>Calculations!I19</f>
        <v>0</v>
      </c>
      <c r="N48" s="14">
        <f>Calculations!M19</f>
        <v>0</v>
      </c>
      <c r="O48" s="14">
        <f>Calculations!P19</f>
        <v>0</v>
      </c>
      <c r="P48" s="14">
        <f>Calculations!N19</f>
        <v>0</v>
      </c>
      <c r="Q48" s="14">
        <f>Calculations!Q19</f>
        <v>0</v>
      </c>
      <c r="R48" s="14">
        <f>Calculations!O19</f>
        <v>0</v>
      </c>
      <c r="S48" s="14">
        <f>Calculations!R19</f>
        <v>0</v>
      </c>
      <c r="T48" s="36" t="s">
        <v>193</v>
      </c>
      <c r="U48" s="13" t="s">
        <v>197</v>
      </c>
    </row>
    <row r="49" spans="2:21" x14ac:dyDescent="0.2">
      <c r="B49" s="13" t="str">
        <f>Calculations!A20</f>
        <v>HOO/0017</v>
      </c>
      <c r="C49" s="30" t="str">
        <f>Calculations!B20</f>
        <v>Hoole Road Enterprise Centre, Chester</v>
      </c>
      <c r="D49" s="13" t="str">
        <f>Calculations!C20</f>
        <v>Both</v>
      </c>
      <c r="E49" s="14">
        <f>Calculations!D20</f>
        <v>0.70624500000000001</v>
      </c>
      <c r="F49" s="14">
        <f>Calculations!H20</f>
        <v>0.70624500000000001</v>
      </c>
      <c r="G49" s="14">
        <f>Calculations!L20</f>
        <v>100</v>
      </c>
      <c r="H49" s="14">
        <f>Calculations!G20</f>
        <v>0</v>
      </c>
      <c r="I49" s="14">
        <f>Calculations!K20</f>
        <v>0</v>
      </c>
      <c r="J49" s="14">
        <f>Calculations!F20</f>
        <v>0</v>
      </c>
      <c r="K49" s="14">
        <f>Calculations!J20</f>
        <v>0</v>
      </c>
      <c r="L49" s="14">
        <f>Calculations!E20</f>
        <v>0</v>
      </c>
      <c r="M49" s="14">
        <f>Calculations!I20</f>
        <v>0</v>
      </c>
      <c r="N49" s="14">
        <f>Calculations!M20</f>
        <v>0</v>
      </c>
      <c r="O49" s="14">
        <f>Calculations!P20</f>
        <v>0</v>
      </c>
      <c r="P49" s="14">
        <f>Calculations!N20</f>
        <v>3.8395220599499999E-2</v>
      </c>
      <c r="Q49" s="14">
        <f>Calculations!Q20</f>
        <v>5.4365299010258479</v>
      </c>
      <c r="R49" s="14">
        <f>Calculations!O20</f>
        <v>0.22871049794699999</v>
      </c>
      <c r="S49" s="14">
        <f>Calculations!R20</f>
        <v>32.384016587303272</v>
      </c>
      <c r="T49" s="36" t="s">
        <v>193</v>
      </c>
      <c r="U49" s="13" t="s">
        <v>197</v>
      </c>
    </row>
    <row r="50" spans="2:21" x14ac:dyDescent="0.2">
      <c r="B50" s="13" t="str">
        <f>Calculations!A21</f>
        <v>KIN/0018</v>
      </c>
      <c r="C50" s="30" t="str">
        <f>Calculations!B21</f>
        <v>Haulage Yard, High Street, Norley</v>
      </c>
      <c r="D50" s="13" t="str">
        <f>Calculations!C21</f>
        <v>Both</v>
      </c>
      <c r="E50" s="14">
        <f>Calculations!D21</f>
        <v>0.49986799999999998</v>
      </c>
      <c r="F50" s="14">
        <f>Calculations!H21</f>
        <v>0.49986799999999998</v>
      </c>
      <c r="G50" s="14">
        <f>Calculations!L21</f>
        <v>100</v>
      </c>
      <c r="H50" s="14">
        <f>Calculations!G21</f>
        <v>0</v>
      </c>
      <c r="I50" s="14">
        <f>Calculations!K21</f>
        <v>0</v>
      </c>
      <c r="J50" s="14">
        <f>Calculations!F21</f>
        <v>0</v>
      </c>
      <c r="K50" s="14">
        <f>Calculations!J21</f>
        <v>0</v>
      </c>
      <c r="L50" s="14">
        <f>Calculations!E21</f>
        <v>0</v>
      </c>
      <c r="M50" s="14">
        <f>Calculations!I21</f>
        <v>0</v>
      </c>
      <c r="N50" s="14">
        <f>Calculations!M21</f>
        <v>0</v>
      </c>
      <c r="O50" s="14">
        <f>Calculations!P21</f>
        <v>0</v>
      </c>
      <c r="P50" s="14">
        <f>Calculations!N21</f>
        <v>0</v>
      </c>
      <c r="Q50" s="14">
        <f>Calculations!Q21</f>
        <v>0</v>
      </c>
      <c r="R50" s="14">
        <f>Calculations!O21</f>
        <v>0</v>
      </c>
      <c r="S50" s="14">
        <f>Calculations!R21</f>
        <v>0</v>
      </c>
      <c r="T50" s="36" t="s">
        <v>193</v>
      </c>
      <c r="U50" s="13" t="s">
        <v>197</v>
      </c>
    </row>
    <row r="51" spans="2:21" ht="38.25" x14ac:dyDescent="0.2">
      <c r="B51" s="13" t="str">
        <f>Calculations!A22</f>
        <v>KIN/0070</v>
      </c>
      <c r="C51" s="30" t="str">
        <f>Calculations!B22</f>
        <v>Club House, Kingsley Cricket Club, Brook House Farm and Mill Brook Bungalow, Mill Lane, Kingsley</v>
      </c>
      <c r="D51" s="13" t="str">
        <f>Calculations!C22</f>
        <v>Unknown</v>
      </c>
      <c r="E51" s="14">
        <f>Calculations!D22</f>
        <v>3.48895</v>
      </c>
      <c r="F51" s="14">
        <f>Calculations!H22</f>
        <v>3.0197023744533</v>
      </c>
      <c r="G51" s="14">
        <f>Calculations!L22</f>
        <v>86.550462874311762</v>
      </c>
      <c r="H51" s="14">
        <f>Calculations!G22</f>
        <v>4.0637127571700002E-2</v>
      </c>
      <c r="I51" s="14">
        <f>Calculations!K22</f>
        <v>1.164738032121412</v>
      </c>
      <c r="J51" s="14">
        <f>Calculations!F22</f>
        <v>0.428610497975</v>
      </c>
      <c r="K51" s="14">
        <f>Calculations!J22</f>
        <v>12.284799093566832</v>
      </c>
      <c r="L51" s="14">
        <f>Calculations!E22</f>
        <v>0</v>
      </c>
      <c r="M51" s="14">
        <f>Calculations!I22</f>
        <v>0</v>
      </c>
      <c r="N51" s="14">
        <f>Calculations!M22</f>
        <v>8.7447455687499995E-2</v>
      </c>
      <c r="O51" s="14">
        <f>Calculations!P22</f>
        <v>2.5064118341478094</v>
      </c>
      <c r="P51" s="14">
        <f>Calculations!N22</f>
        <v>7.6970626101799999E-2</v>
      </c>
      <c r="Q51" s="14">
        <f>Calculations!Q22</f>
        <v>2.2061258000773871</v>
      </c>
      <c r="R51" s="14">
        <f>Calculations!O22</f>
        <v>0.124646824452</v>
      </c>
      <c r="S51" s="14">
        <f>Calculations!R22</f>
        <v>3.5726171040570942</v>
      </c>
      <c r="T51" s="36"/>
      <c r="U51" s="13"/>
    </row>
    <row r="52" spans="2:21" x14ac:dyDescent="0.2">
      <c r="B52" s="13" t="str">
        <f>Calculations!A23</f>
        <v>MAL/0018</v>
      </c>
      <c r="C52" s="30" t="str">
        <f>Calculations!B23</f>
        <v>Greenfields, Chester Road, Malpas</v>
      </c>
      <c r="D52" s="13" t="str">
        <f>Calculations!C23</f>
        <v>Unknown</v>
      </c>
      <c r="E52" s="14">
        <f>Calculations!D23</f>
        <v>0.119176</v>
      </c>
      <c r="F52" s="14">
        <f>Calculations!H23</f>
        <v>0.119176</v>
      </c>
      <c r="G52" s="14">
        <f>Calculations!L23</f>
        <v>100</v>
      </c>
      <c r="H52" s="14">
        <f>Calculations!G23</f>
        <v>0</v>
      </c>
      <c r="I52" s="14">
        <f>Calculations!K23</f>
        <v>0</v>
      </c>
      <c r="J52" s="14">
        <f>Calculations!F23</f>
        <v>0</v>
      </c>
      <c r="K52" s="14">
        <f>Calculations!J23</f>
        <v>0</v>
      </c>
      <c r="L52" s="14">
        <f>Calculations!E23</f>
        <v>0</v>
      </c>
      <c r="M52" s="14">
        <f>Calculations!I23</f>
        <v>0</v>
      </c>
      <c r="N52" s="14">
        <f>Calculations!M23</f>
        <v>0</v>
      </c>
      <c r="O52" s="14">
        <f>Calculations!P23</f>
        <v>0</v>
      </c>
      <c r="P52" s="14">
        <f>Calculations!N23</f>
        <v>0</v>
      </c>
      <c r="Q52" s="14">
        <f>Calculations!Q23</f>
        <v>0</v>
      </c>
      <c r="R52" s="14">
        <f>Calculations!O23</f>
        <v>0</v>
      </c>
      <c r="S52" s="14">
        <f>Calculations!R23</f>
        <v>0</v>
      </c>
      <c r="T52" s="36" t="s">
        <v>193</v>
      </c>
      <c r="U52" s="13" t="s">
        <v>197</v>
      </c>
    </row>
    <row r="53" spans="2:21" ht="25.5" x14ac:dyDescent="0.2">
      <c r="B53" s="13" t="str">
        <f>Calculations!A24</f>
        <v>MAL/0117</v>
      </c>
      <c r="C53" s="30" t="str">
        <f>Calculations!B24</f>
        <v>Bickley Community Project (Cholmondeley Estate)</v>
      </c>
      <c r="D53" s="13" t="str">
        <f>Calculations!C24</f>
        <v>Mixed Use</v>
      </c>
      <c r="E53" s="14">
        <f>Calculations!D24</f>
        <v>7.7544300000000002</v>
      </c>
      <c r="F53" s="14">
        <f>Calculations!H24</f>
        <v>7.7544300000000002</v>
      </c>
      <c r="G53" s="14">
        <f>Calculations!L24</f>
        <v>100</v>
      </c>
      <c r="H53" s="14">
        <f>Calculations!G24</f>
        <v>0</v>
      </c>
      <c r="I53" s="14">
        <f>Calculations!K24</f>
        <v>0</v>
      </c>
      <c r="J53" s="14">
        <f>Calculations!F24</f>
        <v>0</v>
      </c>
      <c r="K53" s="14">
        <f>Calculations!J24</f>
        <v>0</v>
      </c>
      <c r="L53" s="14">
        <f>Calculations!E24</f>
        <v>0</v>
      </c>
      <c r="M53" s="14">
        <f>Calculations!I24</f>
        <v>0</v>
      </c>
      <c r="N53" s="14">
        <f>Calculations!M24</f>
        <v>1.2800000000000001E-2</v>
      </c>
      <c r="O53" s="14">
        <f>Calculations!P24</f>
        <v>0.16506693593210589</v>
      </c>
      <c r="P53" s="14">
        <f>Calculations!N24</f>
        <v>8.9751233622599996E-3</v>
      </c>
      <c r="Q53" s="14">
        <f>Calculations!Q24</f>
        <v>0.11574188382975925</v>
      </c>
      <c r="R53" s="14">
        <f>Calculations!O24</f>
        <v>0.11827223671500001</v>
      </c>
      <c r="S53" s="14">
        <f>Calculations!R24</f>
        <v>1.5252215406548257</v>
      </c>
      <c r="T53" s="36" t="s">
        <v>193</v>
      </c>
      <c r="U53" s="13" t="s">
        <v>197</v>
      </c>
    </row>
    <row r="54" spans="2:21" x14ac:dyDescent="0.2">
      <c r="B54" s="13" t="str">
        <f>Calculations!A25</f>
        <v>MAR/0019</v>
      </c>
      <c r="C54" s="30" t="str">
        <f>Calculations!B25</f>
        <v>Land at Chapel Street, Wincham</v>
      </c>
      <c r="D54" s="13" t="str">
        <f>Calculations!C25</f>
        <v>Both</v>
      </c>
      <c r="E54" s="14">
        <f>Calculations!D25</f>
        <v>1.9705299999999999</v>
      </c>
      <c r="F54" s="14">
        <f>Calculations!H25</f>
        <v>1.9705299999999999</v>
      </c>
      <c r="G54" s="14">
        <f>Calculations!L25</f>
        <v>100</v>
      </c>
      <c r="H54" s="14">
        <f>Calculations!G25</f>
        <v>0</v>
      </c>
      <c r="I54" s="14">
        <f>Calculations!K25</f>
        <v>0</v>
      </c>
      <c r="J54" s="14">
        <f>Calculations!F25</f>
        <v>0</v>
      </c>
      <c r="K54" s="14">
        <f>Calculations!J25</f>
        <v>0</v>
      </c>
      <c r="L54" s="14">
        <f>Calculations!E25</f>
        <v>0</v>
      </c>
      <c r="M54" s="14">
        <f>Calculations!I25</f>
        <v>0</v>
      </c>
      <c r="N54" s="14">
        <f>Calculations!M25</f>
        <v>0</v>
      </c>
      <c r="O54" s="14">
        <f>Calculations!P25</f>
        <v>0</v>
      </c>
      <c r="P54" s="14">
        <f>Calculations!N25</f>
        <v>3.5715948892599998E-3</v>
      </c>
      <c r="Q54" s="14">
        <f>Calculations!Q25</f>
        <v>0.18125047014052056</v>
      </c>
      <c r="R54" s="14">
        <f>Calculations!O25</f>
        <v>7.2231314550499998E-2</v>
      </c>
      <c r="S54" s="14">
        <f>Calculations!R25</f>
        <v>3.6655780196444612</v>
      </c>
      <c r="T54" s="36" t="s">
        <v>193</v>
      </c>
      <c r="U54" s="13" t="s">
        <v>197</v>
      </c>
    </row>
    <row r="55" spans="2:21" x14ac:dyDescent="0.2">
      <c r="B55" s="13" t="str">
        <f>Calculations!A26</f>
        <v>MAR/0039</v>
      </c>
      <c r="C55" s="30" t="str">
        <f>Calculations!B26</f>
        <v>Wincham Urban Village, Chapel Street, Wincham</v>
      </c>
      <c r="D55" s="13" t="str">
        <f>Calculations!C26</f>
        <v>Employment</v>
      </c>
      <c r="E55" s="14">
        <f>Calculations!D26</f>
        <v>43.692999999999998</v>
      </c>
      <c r="F55" s="14">
        <f>Calculations!H26</f>
        <v>40.967382159082</v>
      </c>
      <c r="G55" s="14">
        <f>Calculations!L26</f>
        <v>93.76188899613669</v>
      </c>
      <c r="H55" s="14">
        <f>Calculations!G26</f>
        <v>9.8038870638E-2</v>
      </c>
      <c r="I55" s="14">
        <f>Calculations!K26</f>
        <v>0.22438118380060881</v>
      </c>
      <c r="J55" s="14">
        <f>Calculations!F26</f>
        <v>1.40809623298</v>
      </c>
      <c r="K55" s="14">
        <f>Calculations!J26</f>
        <v>3.2227043988281876</v>
      </c>
      <c r="L55" s="14">
        <f>Calculations!E26</f>
        <v>1.2194827372999999</v>
      </c>
      <c r="M55" s="14">
        <f>Calculations!I26</f>
        <v>2.7910254212345227</v>
      </c>
      <c r="N55" s="14">
        <f>Calculations!M26</f>
        <v>0.82721775256100005</v>
      </c>
      <c r="O55" s="14">
        <f>Calculations!P26</f>
        <v>1.8932500688004945</v>
      </c>
      <c r="P55" s="14">
        <f>Calculations!N26</f>
        <v>2.3486720505599998</v>
      </c>
      <c r="Q55" s="14">
        <f>Calculations!Q26</f>
        <v>5.3753966323209665</v>
      </c>
      <c r="R55" s="14">
        <f>Calculations!O26</f>
        <v>3.8166268022300001</v>
      </c>
      <c r="S55" s="14">
        <f>Calculations!R26</f>
        <v>8.735098991211407</v>
      </c>
      <c r="T55" s="36" t="s">
        <v>193</v>
      </c>
      <c r="U55" s="13" t="s">
        <v>197</v>
      </c>
    </row>
    <row r="56" spans="2:21" x14ac:dyDescent="0.2">
      <c r="B56" s="13" t="str">
        <f>Calculations!A27</f>
        <v>MAR/0084</v>
      </c>
      <c r="C56" s="30" t="str">
        <f>Calculations!B27</f>
        <v>Land off Linnards Lane, Higher Wincham</v>
      </c>
      <c r="D56" s="13" t="str">
        <f>Calculations!C27</f>
        <v>Residential</v>
      </c>
      <c r="E56" s="14">
        <f>Calculations!D27</f>
        <v>1.6515899999999999</v>
      </c>
      <c r="F56" s="14">
        <f>Calculations!H27</f>
        <v>1.6515899999999999</v>
      </c>
      <c r="G56" s="14">
        <f>Calculations!L27</f>
        <v>100</v>
      </c>
      <c r="H56" s="14">
        <f>Calculations!G27</f>
        <v>0</v>
      </c>
      <c r="I56" s="14">
        <f>Calculations!K27</f>
        <v>0</v>
      </c>
      <c r="J56" s="14">
        <f>Calculations!F27</f>
        <v>0</v>
      </c>
      <c r="K56" s="14">
        <f>Calculations!J27</f>
        <v>0</v>
      </c>
      <c r="L56" s="14">
        <f>Calculations!E27</f>
        <v>0</v>
      </c>
      <c r="M56" s="14">
        <f>Calculations!I27</f>
        <v>0</v>
      </c>
      <c r="N56" s="14">
        <f>Calculations!M27</f>
        <v>3.0478993747499999E-2</v>
      </c>
      <c r="O56" s="14">
        <f>Calculations!P27</f>
        <v>1.8454334155268561</v>
      </c>
      <c r="P56" s="14">
        <f>Calculations!N27</f>
        <v>1.43401799114E-2</v>
      </c>
      <c r="Q56" s="14">
        <f>Calculations!Q27</f>
        <v>0.86826512096827912</v>
      </c>
      <c r="R56" s="14">
        <f>Calculations!O27</f>
        <v>9.5831310910500008E-3</v>
      </c>
      <c r="S56" s="14">
        <f>Calculations!R27</f>
        <v>0.58023668652934457</v>
      </c>
      <c r="T56" s="36" t="s">
        <v>193</v>
      </c>
      <c r="U56" s="13" t="s">
        <v>197</v>
      </c>
    </row>
    <row r="57" spans="2:21" ht="25.5" x14ac:dyDescent="0.2">
      <c r="B57" s="13" t="str">
        <f>Calculations!A28</f>
        <v>ROS/0025</v>
      </c>
      <c r="C57" s="30" t="str">
        <f>Calculations!B28</f>
        <v>Site rear of canal site 5, Oil Sites Road, Ellesmere Port</v>
      </c>
      <c r="D57" s="13" t="str">
        <f>Calculations!C28</f>
        <v>Employment (Stanlow)</v>
      </c>
      <c r="E57" s="14">
        <f>Calculations!D28</f>
        <v>1.6628799999999999</v>
      </c>
      <c r="F57" s="14">
        <f>Calculations!H28</f>
        <v>1.6496280777583898</v>
      </c>
      <c r="G57" s="14">
        <f>Calculations!L28</f>
        <v>99.203074049744416</v>
      </c>
      <c r="H57" s="14">
        <f>Calculations!G28</f>
        <v>1.3585046383100001E-3</v>
      </c>
      <c r="I57" s="14">
        <f>Calculations!K28</f>
        <v>8.1695891363778514E-2</v>
      </c>
      <c r="J57" s="14">
        <f>Calculations!F28</f>
        <v>1.18934176033E-2</v>
      </c>
      <c r="K57" s="14">
        <f>Calculations!J28</f>
        <v>0.71523005889180225</v>
      </c>
      <c r="L57" s="14">
        <f>Calculations!E28</f>
        <v>0</v>
      </c>
      <c r="M57" s="14">
        <f>Calculations!I28</f>
        <v>0</v>
      </c>
      <c r="N57" s="14">
        <f>Calculations!M28</f>
        <v>0</v>
      </c>
      <c r="O57" s="14">
        <f>Calculations!P28</f>
        <v>0</v>
      </c>
      <c r="P57" s="14">
        <f>Calculations!N28</f>
        <v>0</v>
      </c>
      <c r="Q57" s="14">
        <f>Calculations!Q28</f>
        <v>0</v>
      </c>
      <c r="R57" s="14">
        <f>Calculations!O28</f>
        <v>3.0804790917399998E-2</v>
      </c>
      <c r="S57" s="14">
        <f>Calculations!R28</f>
        <v>1.8524963266982584</v>
      </c>
      <c r="T57" s="35" t="s">
        <v>194</v>
      </c>
      <c r="U57" s="30" t="s">
        <v>201</v>
      </c>
    </row>
    <row r="58" spans="2:21" ht="25.5" x14ac:dyDescent="0.2">
      <c r="B58" s="13" t="str">
        <f>Calculations!A29</f>
        <v>ROS/0029</v>
      </c>
      <c r="C58" s="30" t="str">
        <f>Calculations!B29</f>
        <v>Rossmore Road East / Rossfield Road North (land at), Ellesmere Port</v>
      </c>
      <c r="D58" s="13" t="str">
        <f>Calculations!C29</f>
        <v>Both</v>
      </c>
      <c r="E58" s="14">
        <f>Calculations!D29</f>
        <v>1.3889199999999999</v>
      </c>
      <c r="F58" s="14">
        <f>Calculations!H29</f>
        <v>1.3889199999999999</v>
      </c>
      <c r="G58" s="14">
        <f>Calculations!L29</f>
        <v>100</v>
      </c>
      <c r="H58" s="14">
        <f>Calculations!G29</f>
        <v>0</v>
      </c>
      <c r="I58" s="14">
        <f>Calculations!K29</f>
        <v>0</v>
      </c>
      <c r="J58" s="14">
        <f>Calculations!F29</f>
        <v>0</v>
      </c>
      <c r="K58" s="14">
        <f>Calculations!J29</f>
        <v>0</v>
      </c>
      <c r="L58" s="14">
        <f>Calculations!E29</f>
        <v>0</v>
      </c>
      <c r="M58" s="14">
        <f>Calculations!I29</f>
        <v>0</v>
      </c>
      <c r="N58" s="14">
        <f>Calculations!M29</f>
        <v>4.4085170540600002E-2</v>
      </c>
      <c r="O58" s="14">
        <f>Calculations!P29</f>
        <v>3.1740611799527696</v>
      </c>
      <c r="P58" s="14">
        <f>Calculations!N29</f>
        <v>1.6163373055099999E-2</v>
      </c>
      <c r="Q58" s="14">
        <f>Calculations!Q29</f>
        <v>1.1637367922630533</v>
      </c>
      <c r="R58" s="14">
        <f>Calculations!O29</f>
        <v>0.17956713104899999</v>
      </c>
      <c r="S58" s="14">
        <f>Calculations!R29</f>
        <v>12.928543836146069</v>
      </c>
      <c r="T58" s="36" t="s">
        <v>193</v>
      </c>
      <c r="U58" s="13" t="s">
        <v>197</v>
      </c>
    </row>
    <row r="59" spans="2:21" x14ac:dyDescent="0.2">
      <c r="B59" s="13" t="str">
        <f>Calculations!A30</f>
        <v>ROS/0030</v>
      </c>
      <c r="C59" s="30" t="str">
        <f>Calculations!B30</f>
        <v>Ellesmere Port Docks and hinterland</v>
      </c>
      <c r="D59" s="13" t="str">
        <f>Calculations!C30</f>
        <v>Both</v>
      </c>
      <c r="E59" s="14">
        <f>Calculations!D30</f>
        <v>27.4893</v>
      </c>
      <c r="F59" s="14">
        <f>Calculations!H30</f>
        <v>26.998797277712498</v>
      </c>
      <c r="G59" s="14">
        <f>Calculations!L30</f>
        <v>98.215659466456032</v>
      </c>
      <c r="H59" s="14">
        <f>Calculations!G30</f>
        <v>9.2159293121499994E-2</v>
      </c>
      <c r="I59" s="14">
        <f>Calculations!K30</f>
        <v>0.33525514698991971</v>
      </c>
      <c r="J59" s="14">
        <f>Calculations!F30</f>
        <v>0.39834342916600002</v>
      </c>
      <c r="K59" s="14">
        <f>Calculations!J30</f>
        <v>1.4490853865540412</v>
      </c>
      <c r="L59" s="14">
        <f>Calculations!E30</f>
        <v>0</v>
      </c>
      <c r="M59" s="14">
        <f>Calculations!I30</f>
        <v>0</v>
      </c>
      <c r="N59" s="14">
        <f>Calculations!M30</f>
        <v>0.35573030794799998</v>
      </c>
      <c r="O59" s="14">
        <f>Calculations!P30</f>
        <v>1.2940682663727341</v>
      </c>
      <c r="P59" s="14">
        <f>Calculations!N30</f>
        <v>0.60942038830699996</v>
      </c>
      <c r="Q59" s="14">
        <f>Calculations!Q30</f>
        <v>2.2169367292255533</v>
      </c>
      <c r="R59" s="14">
        <f>Calculations!O30</f>
        <v>2.5458903666300001</v>
      </c>
      <c r="S59" s="14">
        <f>Calculations!R30</f>
        <v>9.2613866727417591</v>
      </c>
      <c r="T59" s="36" t="s">
        <v>193</v>
      </c>
      <c r="U59" s="13" t="s">
        <v>197</v>
      </c>
    </row>
    <row r="60" spans="2:21" ht="25.5" x14ac:dyDescent="0.2">
      <c r="B60" s="13" t="str">
        <f>Calculations!A31</f>
        <v>SHA/0066</v>
      </c>
      <c r="C60" s="30" t="str">
        <f>Calculations!B31</f>
        <v>Land at Stubbs Lane, Lostock Gralam (Lostock Triangle Site)</v>
      </c>
      <c r="D60" s="13" t="str">
        <f>Calculations!C31</f>
        <v>Residential</v>
      </c>
      <c r="E60" s="14">
        <f>Calculations!D31</f>
        <v>4.3889100000000001</v>
      </c>
      <c r="F60" s="14">
        <f>Calculations!H31</f>
        <v>4.3889100000000001</v>
      </c>
      <c r="G60" s="14">
        <f>Calculations!L31</f>
        <v>100</v>
      </c>
      <c r="H60" s="14">
        <f>Calculations!G31</f>
        <v>0</v>
      </c>
      <c r="I60" s="14">
        <f>Calculations!K31</f>
        <v>0</v>
      </c>
      <c r="J60" s="14">
        <f>Calculations!F31</f>
        <v>0</v>
      </c>
      <c r="K60" s="14">
        <f>Calculations!J31</f>
        <v>0</v>
      </c>
      <c r="L60" s="14">
        <f>Calculations!E31</f>
        <v>0</v>
      </c>
      <c r="M60" s="14">
        <f>Calculations!I31</f>
        <v>0</v>
      </c>
      <c r="N60" s="14">
        <f>Calculations!M31</f>
        <v>0</v>
      </c>
      <c r="O60" s="14">
        <f>Calculations!P31</f>
        <v>0</v>
      </c>
      <c r="P60" s="14">
        <f>Calculations!N31</f>
        <v>6.8231539999699997E-2</v>
      </c>
      <c r="Q60" s="14">
        <f>Calculations!Q31</f>
        <v>1.5546352055453403</v>
      </c>
      <c r="R60" s="14">
        <f>Calculations!O31</f>
        <v>0.52321637614799998</v>
      </c>
      <c r="S60" s="14">
        <f>Calculations!R31</f>
        <v>11.921328442551795</v>
      </c>
      <c r="T60" s="36" t="s">
        <v>193</v>
      </c>
      <c r="U60" s="13" t="s">
        <v>197</v>
      </c>
    </row>
    <row r="61" spans="2:21" ht="25.5" x14ac:dyDescent="0.2">
      <c r="B61" s="13" t="str">
        <f>Calculations!A32</f>
        <v>STP/0040</v>
      </c>
      <c r="C61" s="30" t="str">
        <f>Calculations!B32</f>
        <v>Rivacre Business Centre Mill Lane Great Sutton Ellesmere Port</v>
      </c>
      <c r="D61" s="13" t="str">
        <f>Calculations!C32</f>
        <v>Both</v>
      </c>
      <c r="E61" s="14">
        <f>Calculations!D32</f>
        <v>1.36605</v>
      </c>
      <c r="F61" s="14">
        <f>Calculations!H32</f>
        <v>1.36605</v>
      </c>
      <c r="G61" s="14">
        <f>Calculations!L32</f>
        <v>100</v>
      </c>
      <c r="H61" s="14">
        <f>Calculations!G32</f>
        <v>0</v>
      </c>
      <c r="I61" s="14">
        <f>Calculations!K32</f>
        <v>0</v>
      </c>
      <c r="J61" s="14">
        <f>Calculations!F32</f>
        <v>0</v>
      </c>
      <c r="K61" s="14">
        <f>Calculations!J32</f>
        <v>0</v>
      </c>
      <c r="L61" s="14">
        <f>Calculations!E32</f>
        <v>0</v>
      </c>
      <c r="M61" s="14">
        <f>Calculations!I32</f>
        <v>0</v>
      </c>
      <c r="N61" s="14">
        <f>Calculations!M32</f>
        <v>0.12891230963600001</v>
      </c>
      <c r="O61" s="14">
        <f>Calculations!P32</f>
        <v>9.4368661202737822</v>
      </c>
      <c r="P61" s="14">
        <f>Calculations!N32</f>
        <v>0.30059661877100002</v>
      </c>
      <c r="Q61" s="14">
        <f>Calculations!Q32</f>
        <v>22.004803540939204</v>
      </c>
      <c r="R61" s="14">
        <f>Calculations!O32</f>
        <v>0.32363140679399999</v>
      </c>
      <c r="S61" s="14">
        <f>Calculations!R32</f>
        <v>23.691036696607004</v>
      </c>
      <c r="T61" s="35" t="s">
        <v>193</v>
      </c>
      <c r="U61" s="30" t="s">
        <v>197</v>
      </c>
    </row>
    <row r="62" spans="2:21" ht="25.5" x14ac:dyDescent="0.2">
      <c r="B62" s="13" t="str">
        <f>Calculations!A33</f>
        <v>TAK/0099</v>
      </c>
      <c r="C62" s="30" t="str">
        <f>Calculations!B33</f>
        <v>Land west of Townfield Lane, off Holme Street, Tarvin</v>
      </c>
      <c r="D62" s="13" t="str">
        <f>Calculations!C33</f>
        <v>Residential</v>
      </c>
      <c r="E62" s="14">
        <f>Calculations!D33</f>
        <v>3.6150500000000001</v>
      </c>
      <c r="F62" s="14">
        <f>Calculations!H33</f>
        <v>3.6150500000000001</v>
      </c>
      <c r="G62" s="14">
        <f>Calculations!L33</f>
        <v>100</v>
      </c>
      <c r="H62" s="14">
        <f>Calculations!G33</f>
        <v>0</v>
      </c>
      <c r="I62" s="14">
        <f>Calculations!K33</f>
        <v>0</v>
      </c>
      <c r="J62" s="14">
        <f>Calculations!F33</f>
        <v>0</v>
      </c>
      <c r="K62" s="14">
        <f>Calculations!J33</f>
        <v>0</v>
      </c>
      <c r="L62" s="14">
        <f>Calculations!E33</f>
        <v>0</v>
      </c>
      <c r="M62" s="14">
        <f>Calculations!I33</f>
        <v>0</v>
      </c>
      <c r="N62" s="14">
        <f>Calculations!M33</f>
        <v>0</v>
      </c>
      <c r="O62" s="14">
        <f>Calculations!P33</f>
        <v>0</v>
      </c>
      <c r="P62" s="14">
        <f>Calculations!N33</f>
        <v>0</v>
      </c>
      <c r="Q62" s="14">
        <f>Calculations!Q33</f>
        <v>0</v>
      </c>
      <c r="R62" s="14">
        <f>Calculations!O33</f>
        <v>0</v>
      </c>
      <c r="S62" s="14">
        <f>Calculations!R33</f>
        <v>0</v>
      </c>
      <c r="T62" s="36" t="s">
        <v>193</v>
      </c>
      <c r="U62" s="13" t="s">
        <v>197</v>
      </c>
    </row>
    <row r="63" spans="2:21" x14ac:dyDescent="0.2">
      <c r="B63" s="13" t="str">
        <f>Calculations!A34</f>
        <v>TAK/0111</v>
      </c>
      <c r="C63" s="30" t="str">
        <f>Calculations!B34</f>
        <v>Land east of Church Street, Tarvin</v>
      </c>
      <c r="D63" s="13" t="str">
        <f>Calculations!C34</f>
        <v>Both</v>
      </c>
      <c r="E63" s="14">
        <f>Calculations!D34</f>
        <v>4.4960599999999999</v>
      </c>
      <c r="F63" s="14">
        <f>Calculations!H34</f>
        <v>4.4960599999999999</v>
      </c>
      <c r="G63" s="14">
        <f>Calculations!L34</f>
        <v>100</v>
      </c>
      <c r="H63" s="14">
        <f>Calculations!G34</f>
        <v>0</v>
      </c>
      <c r="I63" s="14">
        <f>Calculations!K34</f>
        <v>0</v>
      </c>
      <c r="J63" s="14">
        <f>Calculations!F34</f>
        <v>0</v>
      </c>
      <c r="K63" s="14">
        <f>Calculations!J34</f>
        <v>0</v>
      </c>
      <c r="L63" s="14">
        <f>Calculations!E34</f>
        <v>0</v>
      </c>
      <c r="M63" s="14">
        <f>Calculations!I34</f>
        <v>0</v>
      </c>
      <c r="N63" s="14">
        <f>Calculations!M34</f>
        <v>0.24355399209199999</v>
      </c>
      <c r="O63" s="14">
        <f>Calculations!P34</f>
        <v>5.4170538669857606</v>
      </c>
      <c r="P63" s="14">
        <f>Calculations!N34</f>
        <v>0.239074050042</v>
      </c>
      <c r="Q63" s="14">
        <f>Calculations!Q34</f>
        <v>5.3174123575308156</v>
      </c>
      <c r="R63" s="14">
        <f>Calculations!O34</f>
        <v>0.86329589942200002</v>
      </c>
      <c r="S63" s="14">
        <f>Calculations!R34</f>
        <v>19.201165007184066</v>
      </c>
      <c r="T63" s="36" t="s">
        <v>193</v>
      </c>
      <c r="U63" s="13" t="s">
        <v>197</v>
      </c>
    </row>
    <row r="64" spans="2:21" x14ac:dyDescent="0.2">
      <c r="B64" s="13" t="str">
        <f>Calculations!A35</f>
        <v>TAK/0149</v>
      </c>
      <c r="C64" s="30" t="str">
        <f>Calculations!B35</f>
        <v>Brooklea, Duddon Road, Duddon, CW6 0EL</v>
      </c>
      <c r="D64" s="13" t="str">
        <f>Calculations!C35</f>
        <v>Residential</v>
      </c>
      <c r="E64" s="14">
        <f>Calculations!D35</f>
        <v>0.32961000000000001</v>
      </c>
      <c r="F64" s="14">
        <f>Calculations!H35</f>
        <v>0.32961000000000001</v>
      </c>
      <c r="G64" s="14">
        <f>Calculations!L35</f>
        <v>100</v>
      </c>
      <c r="H64" s="14">
        <f>Calculations!G35</f>
        <v>0</v>
      </c>
      <c r="I64" s="14">
        <f>Calculations!K35</f>
        <v>0</v>
      </c>
      <c r="J64" s="14">
        <f>Calculations!F35</f>
        <v>0</v>
      </c>
      <c r="K64" s="14">
        <f>Calculations!J35</f>
        <v>0</v>
      </c>
      <c r="L64" s="14">
        <f>Calculations!E35</f>
        <v>0</v>
      </c>
      <c r="M64" s="14">
        <f>Calculations!I35</f>
        <v>0</v>
      </c>
      <c r="N64" s="14">
        <f>Calculations!M35</f>
        <v>0</v>
      </c>
      <c r="O64" s="14">
        <f>Calculations!P35</f>
        <v>0</v>
      </c>
      <c r="P64" s="14">
        <f>Calculations!N35</f>
        <v>0</v>
      </c>
      <c r="Q64" s="14">
        <f>Calculations!Q35</f>
        <v>0</v>
      </c>
      <c r="R64" s="14">
        <f>Calculations!O35</f>
        <v>0</v>
      </c>
      <c r="S64" s="14">
        <f>Calculations!R35</f>
        <v>0</v>
      </c>
      <c r="T64" s="36" t="s">
        <v>193</v>
      </c>
      <c r="U64" s="13" t="s">
        <v>197</v>
      </c>
    </row>
    <row r="65" spans="2:21" ht="25.5" x14ac:dyDescent="0.2">
      <c r="B65" s="13" t="str">
        <f>Calculations!A36</f>
        <v>TAK/0150</v>
      </c>
      <c r="C65" s="30" t="str">
        <f>Calculations!B36</f>
        <v>Land adjacent to Brooklea, Duddon Road, Duddon, CW6 0EL</v>
      </c>
      <c r="D65" s="13" t="str">
        <f>Calculations!C36</f>
        <v>Residential</v>
      </c>
      <c r="E65" s="14">
        <f>Calculations!D36</f>
        <v>0.475636</v>
      </c>
      <c r="F65" s="14">
        <f>Calculations!H36</f>
        <v>0.475636</v>
      </c>
      <c r="G65" s="14">
        <f>Calculations!L36</f>
        <v>100</v>
      </c>
      <c r="H65" s="14">
        <f>Calculations!G36</f>
        <v>0</v>
      </c>
      <c r="I65" s="14">
        <f>Calculations!K36</f>
        <v>0</v>
      </c>
      <c r="J65" s="14">
        <f>Calculations!F36</f>
        <v>0</v>
      </c>
      <c r="K65" s="14">
        <f>Calculations!J36</f>
        <v>0</v>
      </c>
      <c r="L65" s="14">
        <f>Calculations!E36</f>
        <v>0</v>
      </c>
      <c r="M65" s="14">
        <f>Calculations!I36</f>
        <v>0</v>
      </c>
      <c r="N65" s="14">
        <f>Calculations!M36</f>
        <v>0</v>
      </c>
      <c r="O65" s="14">
        <f>Calculations!P36</f>
        <v>0</v>
      </c>
      <c r="P65" s="14">
        <f>Calculations!N36</f>
        <v>0</v>
      </c>
      <c r="Q65" s="14">
        <f>Calculations!Q36</f>
        <v>0</v>
      </c>
      <c r="R65" s="14">
        <f>Calculations!O36</f>
        <v>0</v>
      </c>
      <c r="S65" s="14">
        <f>Calculations!R36</f>
        <v>0</v>
      </c>
      <c r="T65" s="36" t="s">
        <v>193</v>
      </c>
      <c r="U65" s="13" t="s">
        <v>197</v>
      </c>
    </row>
    <row r="66" spans="2:21" x14ac:dyDescent="0.2">
      <c r="B66" s="13" t="str">
        <f>Calculations!A37</f>
        <v>TAK/0151</v>
      </c>
      <c r="C66" s="30" t="str">
        <f>Calculations!B37</f>
        <v>Green Lane Farm, Kelsall</v>
      </c>
      <c r="D66" s="13" t="str">
        <f>Calculations!C37</f>
        <v>Residential</v>
      </c>
      <c r="E66" s="14">
        <f>Calculations!D37</f>
        <v>3.8180299999999998</v>
      </c>
      <c r="F66" s="14">
        <f>Calculations!H37</f>
        <v>3.8180299999999998</v>
      </c>
      <c r="G66" s="14">
        <f>Calculations!L37</f>
        <v>100</v>
      </c>
      <c r="H66" s="14">
        <f>Calculations!G37</f>
        <v>0</v>
      </c>
      <c r="I66" s="14">
        <f>Calculations!K37</f>
        <v>0</v>
      </c>
      <c r="J66" s="14">
        <f>Calculations!F37</f>
        <v>0</v>
      </c>
      <c r="K66" s="14">
        <f>Calculations!J37</f>
        <v>0</v>
      </c>
      <c r="L66" s="14">
        <f>Calculations!E37</f>
        <v>0</v>
      </c>
      <c r="M66" s="14">
        <f>Calculations!I37</f>
        <v>0</v>
      </c>
      <c r="N66" s="14">
        <f>Calculations!M37</f>
        <v>0</v>
      </c>
      <c r="O66" s="14">
        <f>Calculations!P37</f>
        <v>0</v>
      </c>
      <c r="P66" s="14">
        <f>Calculations!N37</f>
        <v>3.06249949988E-9</v>
      </c>
      <c r="Q66" s="14">
        <f>Calculations!Q37</f>
        <v>8.0211509597357806E-8</v>
      </c>
      <c r="R66" s="14">
        <f>Calculations!O37</f>
        <v>2.52145563658E-2</v>
      </c>
      <c r="S66" s="14">
        <f>Calculations!R37</f>
        <v>0.66040749721191294</v>
      </c>
      <c r="T66" s="36" t="s">
        <v>193</v>
      </c>
      <c r="U66" s="13" t="s">
        <v>197</v>
      </c>
    </row>
    <row r="67" spans="2:21" x14ac:dyDescent="0.2">
      <c r="B67" s="13" t="str">
        <f>Calculations!A38</f>
        <v>TAK/0158</v>
      </c>
      <c r="C67" s="30" t="str">
        <f>Calculations!B38</f>
        <v>Land east of Church Street, Tarvin</v>
      </c>
      <c r="D67" s="13" t="str">
        <f>Calculations!C38</f>
        <v>Both</v>
      </c>
      <c r="E67" s="14">
        <f>Calculations!D38</f>
        <v>13.033899999999999</v>
      </c>
      <c r="F67" s="14">
        <f>Calculations!H38</f>
        <v>11.777285530861999</v>
      </c>
      <c r="G67" s="14">
        <f>Calculations!L38</f>
        <v>90.358875937839017</v>
      </c>
      <c r="H67" s="14">
        <f>Calculations!G38</f>
        <v>0.12900115868799999</v>
      </c>
      <c r="I67" s="14">
        <f>Calculations!K38</f>
        <v>0.98973567917507421</v>
      </c>
      <c r="J67" s="14">
        <f>Calculations!F38</f>
        <v>1.1276133104499999</v>
      </c>
      <c r="K67" s="14">
        <f>Calculations!J38</f>
        <v>8.6513883829859051</v>
      </c>
      <c r="L67" s="14">
        <f>Calculations!E38</f>
        <v>0</v>
      </c>
      <c r="M67" s="14">
        <f>Calculations!I38</f>
        <v>0</v>
      </c>
      <c r="N67" s="14">
        <f>Calculations!M38</f>
        <v>9.0700331418099994E-2</v>
      </c>
      <c r="O67" s="14">
        <f>Calculations!P38</f>
        <v>0.69588021557707214</v>
      </c>
      <c r="P67" s="14">
        <f>Calculations!N38</f>
        <v>4.3327601554599998E-2</v>
      </c>
      <c r="Q67" s="14">
        <f>Calculations!Q38</f>
        <v>0.33242238742509916</v>
      </c>
      <c r="R67" s="14">
        <f>Calculations!O38</f>
        <v>1.56740312808</v>
      </c>
      <c r="S67" s="14">
        <f>Calculations!R38</f>
        <v>12.025588105478791</v>
      </c>
      <c r="T67" s="36" t="s">
        <v>193</v>
      </c>
      <c r="U67" s="13" t="s">
        <v>197</v>
      </c>
    </row>
    <row r="68" spans="2:21" x14ac:dyDescent="0.2">
      <c r="B68" s="13" t="str">
        <f>Calculations!A39</f>
        <v>TAR/0004</v>
      </c>
      <c r="C68" s="30" t="str">
        <f>Calculations!B39</f>
        <v>Land at Brickfield Farm, Tarporley</v>
      </c>
      <c r="D68" s="13" t="str">
        <f>Calculations!C39</f>
        <v>Residential</v>
      </c>
      <c r="E68" s="14">
        <f>Calculations!D39</f>
        <v>2.1577999999999999</v>
      </c>
      <c r="F68" s="14">
        <f>Calculations!H39</f>
        <v>2.1577999999999999</v>
      </c>
      <c r="G68" s="14">
        <f>Calculations!L39</f>
        <v>100</v>
      </c>
      <c r="H68" s="14">
        <f>Calculations!G39</f>
        <v>0</v>
      </c>
      <c r="I68" s="14">
        <f>Calculations!K39</f>
        <v>0</v>
      </c>
      <c r="J68" s="14">
        <f>Calculations!F39</f>
        <v>0</v>
      </c>
      <c r="K68" s="14">
        <f>Calculations!J39</f>
        <v>0</v>
      </c>
      <c r="L68" s="14">
        <f>Calculations!E39</f>
        <v>0</v>
      </c>
      <c r="M68" s="14">
        <f>Calculations!I39</f>
        <v>0</v>
      </c>
      <c r="N68" s="14">
        <f>Calculations!M39</f>
        <v>0</v>
      </c>
      <c r="O68" s="14">
        <f>Calculations!P39</f>
        <v>0</v>
      </c>
      <c r="P68" s="14">
        <f>Calculations!N39</f>
        <v>0</v>
      </c>
      <c r="Q68" s="14">
        <f>Calculations!Q39</f>
        <v>0</v>
      </c>
      <c r="R68" s="14">
        <f>Calculations!O39</f>
        <v>3.2000000000000001E-2</v>
      </c>
      <c r="S68" s="14">
        <f>Calculations!R39</f>
        <v>1.4829919362313468</v>
      </c>
      <c r="T68" s="36" t="s">
        <v>193</v>
      </c>
      <c r="U68" s="13" t="s">
        <v>197</v>
      </c>
    </row>
    <row r="69" spans="2:21" x14ac:dyDescent="0.2">
      <c r="B69" s="13" t="str">
        <f>Calculations!A40</f>
        <v>TAR/0051</v>
      </c>
      <c r="C69" s="30" t="str">
        <f>Calculations!B40</f>
        <v>Land adjacent Portal Business Park, Tarporley</v>
      </c>
      <c r="D69" s="13" t="str">
        <f>Calculations!C40</f>
        <v>Both</v>
      </c>
      <c r="E69" s="14">
        <f>Calculations!D40</f>
        <v>0.90068999999999999</v>
      </c>
      <c r="F69" s="14">
        <f>Calculations!H40</f>
        <v>0.90068999999999999</v>
      </c>
      <c r="G69" s="14">
        <f>Calculations!L40</f>
        <v>100</v>
      </c>
      <c r="H69" s="14">
        <f>Calculations!G40</f>
        <v>0</v>
      </c>
      <c r="I69" s="14">
        <f>Calculations!K40</f>
        <v>0</v>
      </c>
      <c r="J69" s="14">
        <f>Calculations!F40</f>
        <v>0</v>
      </c>
      <c r="K69" s="14">
        <f>Calculations!J40</f>
        <v>0</v>
      </c>
      <c r="L69" s="14">
        <f>Calculations!E40</f>
        <v>0</v>
      </c>
      <c r="M69" s="14">
        <f>Calculations!I40</f>
        <v>0</v>
      </c>
      <c r="N69" s="14">
        <f>Calculations!M40</f>
        <v>0</v>
      </c>
      <c r="O69" s="14">
        <f>Calculations!P40</f>
        <v>0</v>
      </c>
      <c r="P69" s="14">
        <f>Calculations!N40</f>
        <v>0</v>
      </c>
      <c r="Q69" s="14">
        <f>Calculations!Q40</f>
        <v>0</v>
      </c>
      <c r="R69" s="14">
        <f>Calculations!O40</f>
        <v>0</v>
      </c>
      <c r="S69" s="14">
        <f>Calculations!R40</f>
        <v>0</v>
      </c>
      <c r="T69" s="36" t="s">
        <v>193</v>
      </c>
      <c r="U69" s="13" t="s">
        <v>197</v>
      </c>
    </row>
    <row r="70" spans="2:21" ht="25.5" x14ac:dyDescent="0.2">
      <c r="B70" s="13" t="str">
        <f>Calculations!A41</f>
        <v>TAR/0069</v>
      </c>
      <c r="C70" s="30" t="str">
        <f>Calculations!B41</f>
        <v>Land at Arderne Hall Farm, Walkers Lane, Tarporley</v>
      </c>
      <c r="D70" s="13" t="str">
        <f>Calculations!C41</f>
        <v>Residential</v>
      </c>
      <c r="E70" s="14">
        <f>Calculations!D41</f>
        <v>1.9988999999999999</v>
      </c>
      <c r="F70" s="14">
        <f>Calculations!H41</f>
        <v>1.9988999999999999</v>
      </c>
      <c r="G70" s="14">
        <f>Calculations!L41</f>
        <v>100</v>
      </c>
      <c r="H70" s="14">
        <f>Calculations!G41</f>
        <v>0</v>
      </c>
      <c r="I70" s="14">
        <f>Calculations!K41</f>
        <v>0</v>
      </c>
      <c r="J70" s="14">
        <f>Calculations!F41</f>
        <v>0</v>
      </c>
      <c r="K70" s="14">
        <f>Calculations!J41</f>
        <v>0</v>
      </c>
      <c r="L70" s="14">
        <f>Calculations!E41</f>
        <v>0</v>
      </c>
      <c r="M70" s="14">
        <f>Calculations!I41</f>
        <v>0</v>
      </c>
      <c r="N70" s="14">
        <f>Calculations!M41</f>
        <v>0</v>
      </c>
      <c r="O70" s="14">
        <f>Calculations!P41</f>
        <v>0</v>
      </c>
      <c r="P70" s="14">
        <f>Calculations!N41</f>
        <v>0</v>
      </c>
      <c r="Q70" s="14">
        <f>Calculations!Q41</f>
        <v>0</v>
      </c>
      <c r="R70" s="14">
        <f>Calculations!O41</f>
        <v>2.7191797807600001E-4</v>
      </c>
      <c r="S70" s="14">
        <f>Calculations!R41</f>
        <v>1.3603380763219772E-2</v>
      </c>
      <c r="T70" s="36" t="s">
        <v>193</v>
      </c>
      <c r="U70" s="13" t="s">
        <v>197</v>
      </c>
    </row>
    <row r="71" spans="2:21" x14ac:dyDescent="0.2">
      <c r="B71" s="13" t="str">
        <f>Calculations!A42</f>
        <v>TAR/0090</v>
      </c>
      <c r="C71" s="30" t="str">
        <f>Calculations!B42</f>
        <v>90 High Street, Tarporley, CW6 0AX</v>
      </c>
      <c r="D71" s="13" t="str">
        <f>Calculations!C42</f>
        <v>Unknown</v>
      </c>
      <c r="E71" s="14">
        <f>Calculations!D42</f>
        <v>3.6448300000000003E-2</v>
      </c>
      <c r="F71" s="14">
        <f>Calculations!H42</f>
        <v>3.6448300000000003E-2</v>
      </c>
      <c r="G71" s="14">
        <f>Calculations!L42</f>
        <v>100</v>
      </c>
      <c r="H71" s="14">
        <f>Calculations!G42</f>
        <v>0</v>
      </c>
      <c r="I71" s="14">
        <f>Calculations!K42</f>
        <v>0</v>
      </c>
      <c r="J71" s="14">
        <f>Calculations!F42</f>
        <v>0</v>
      </c>
      <c r="K71" s="14">
        <f>Calculations!J42</f>
        <v>0</v>
      </c>
      <c r="L71" s="14">
        <f>Calculations!E42</f>
        <v>0</v>
      </c>
      <c r="M71" s="14">
        <f>Calculations!I42</f>
        <v>0</v>
      </c>
      <c r="N71" s="14">
        <f>Calculations!M42</f>
        <v>0</v>
      </c>
      <c r="O71" s="14">
        <f>Calculations!P42</f>
        <v>0</v>
      </c>
      <c r="P71" s="14">
        <f>Calculations!N42</f>
        <v>0</v>
      </c>
      <c r="Q71" s="14">
        <f>Calculations!Q42</f>
        <v>0</v>
      </c>
      <c r="R71" s="14">
        <f>Calculations!O42</f>
        <v>3.0826830002100001E-4</v>
      </c>
      <c r="S71" s="14">
        <f>Calculations!R42</f>
        <v>0.84576866416540697</v>
      </c>
      <c r="T71" s="36" t="s">
        <v>193</v>
      </c>
      <c r="U71" s="13" t="s">
        <v>197</v>
      </c>
    </row>
    <row r="72" spans="2:21" x14ac:dyDescent="0.2">
      <c r="B72" s="13" t="str">
        <f>Calculations!A43</f>
        <v>TAR/0092</v>
      </c>
      <c r="C72" s="30" t="str">
        <f>Calculations!B43</f>
        <v>Land at High Street, Tarporley</v>
      </c>
      <c r="D72" s="13" t="str">
        <f>Calculations!C43</f>
        <v>Mixed Use</v>
      </c>
      <c r="E72" s="14">
        <f>Calculations!D43</f>
        <v>0.84294100000000005</v>
      </c>
      <c r="F72" s="14">
        <f>Calculations!H43</f>
        <v>0.84294100000000005</v>
      </c>
      <c r="G72" s="14">
        <f>Calculations!L43</f>
        <v>100</v>
      </c>
      <c r="H72" s="14">
        <f>Calculations!G43</f>
        <v>0</v>
      </c>
      <c r="I72" s="14">
        <f>Calculations!K43</f>
        <v>0</v>
      </c>
      <c r="J72" s="14">
        <f>Calculations!F43</f>
        <v>0</v>
      </c>
      <c r="K72" s="14">
        <f>Calculations!J43</f>
        <v>0</v>
      </c>
      <c r="L72" s="14">
        <f>Calculations!E43</f>
        <v>0</v>
      </c>
      <c r="M72" s="14">
        <f>Calculations!I43</f>
        <v>0</v>
      </c>
      <c r="N72" s="14">
        <f>Calculations!M43</f>
        <v>0</v>
      </c>
      <c r="O72" s="14">
        <f>Calculations!P43</f>
        <v>0</v>
      </c>
      <c r="P72" s="14">
        <f>Calculations!N43</f>
        <v>0</v>
      </c>
      <c r="Q72" s="14">
        <f>Calculations!Q43</f>
        <v>0</v>
      </c>
      <c r="R72" s="14">
        <f>Calculations!O43</f>
        <v>2.2252845812299998E-2</v>
      </c>
      <c r="S72" s="14">
        <f>Calculations!R43</f>
        <v>2.6399054989969639</v>
      </c>
      <c r="T72" s="36" t="s">
        <v>193</v>
      </c>
      <c r="U72" s="13" t="s">
        <v>197</v>
      </c>
    </row>
    <row r="73" spans="2:21" ht="25.5" x14ac:dyDescent="0.2">
      <c r="B73" s="13" t="str">
        <f>Calculations!A44</f>
        <v>TAR/0096</v>
      </c>
      <c r="C73" s="30" t="str">
        <f>Calculations!B44</f>
        <v>Land at Arderne Hall Farm, Walkers Lane, Tarporley</v>
      </c>
      <c r="D73" s="13" t="str">
        <f>Calculations!C44</f>
        <v>Residential</v>
      </c>
      <c r="E73" s="14">
        <f>Calculations!D44</f>
        <v>6.11808</v>
      </c>
      <c r="F73" s="14">
        <f>Calculations!H44</f>
        <v>6.11808</v>
      </c>
      <c r="G73" s="14">
        <f>Calculations!L44</f>
        <v>100</v>
      </c>
      <c r="H73" s="14">
        <f>Calculations!G44</f>
        <v>0</v>
      </c>
      <c r="I73" s="14">
        <f>Calculations!K44</f>
        <v>0</v>
      </c>
      <c r="J73" s="14">
        <f>Calculations!F44</f>
        <v>0</v>
      </c>
      <c r="K73" s="14">
        <f>Calculations!J44</f>
        <v>0</v>
      </c>
      <c r="L73" s="14">
        <f>Calculations!E44</f>
        <v>0</v>
      </c>
      <c r="M73" s="14">
        <f>Calculations!I44</f>
        <v>0</v>
      </c>
      <c r="N73" s="14">
        <f>Calculations!M44</f>
        <v>0.1072</v>
      </c>
      <c r="O73" s="14">
        <f>Calculations!P44</f>
        <v>1.7521836916156706</v>
      </c>
      <c r="P73" s="14">
        <f>Calculations!N44</f>
        <v>4.8928938356999997E-2</v>
      </c>
      <c r="Q73" s="14">
        <f>Calculations!Q44</f>
        <v>0.79974335669033425</v>
      </c>
      <c r="R73" s="14">
        <f>Calculations!O44</f>
        <v>0.24432307156300001</v>
      </c>
      <c r="S73" s="14">
        <f>Calculations!R44</f>
        <v>3.9934599018482926</v>
      </c>
      <c r="T73" s="36" t="s">
        <v>193</v>
      </c>
      <c r="U73" s="13" t="s">
        <v>197</v>
      </c>
    </row>
    <row r="74" spans="2:21" x14ac:dyDescent="0.2">
      <c r="B74" s="13" t="str">
        <f>Calculations!A45</f>
        <v>TAR/0097</v>
      </c>
      <c r="C74" s="30" t="str">
        <f>Calculations!B45</f>
        <v>Land adjacent Spinney Cottage, Eaton</v>
      </c>
      <c r="D74" s="13" t="str">
        <f>Calculations!C45</f>
        <v>Residential</v>
      </c>
      <c r="E74" s="14">
        <f>Calculations!D45</f>
        <v>0.69103599999999998</v>
      </c>
      <c r="F74" s="14">
        <f>Calculations!H45</f>
        <v>0.69103599999999998</v>
      </c>
      <c r="G74" s="14">
        <f>Calculations!L45</f>
        <v>100</v>
      </c>
      <c r="H74" s="14">
        <f>Calculations!G45</f>
        <v>0</v>
      </c>
      <c r="I74" s="14">
        <f>Calculations!K45</f>
        <v>0</v>
      </c>
      <c r="J74" s="14">
        <f>Calculations!F45</f>
        <v>0</v>
      </c>
      <c r="K74" s="14">
        <f>Calculations!J45</f>
        <v>0</v>
      </c>
      <c r="L74" s="14">
        <f>Calculations!E45</f>
        <v>0</v>
      </c>
      <c r="M74" s="14">
        <f>Calculations!I45</f>
        <v>0</v>
      </c>
      <c r="N74" s="14">
        <f>Calculations!M45</f>
        <v>0</v>
      </c>
      <c r="O74" s="14">
        <f>Calculations!P45</f>
        <v>0</v>
      </c>
      <c r="P74" s="14">
        <f>Calculations!N45</f>
        <v>0</v>
      </c>
      <c r="Q74" s="14">
        <f>Calculations!Q45</f>
        <v>0</v>
      </c>
      <c r="R74" s="14">
        <f>Calculations!O45</f>
        <v>0</v>
      </c>
      <c r="S74" s="14">
        <f>Calculations!R45</f>
        <v>0</v>
      </c>
      <c r="T74" s="36" t="s">
        <v>193</v>
      </c>
      <c r="U74" s="13" t="s">
        <v>197</v>
      </c>
    </row>
    <row r="75" spans="2:21" ht="25.5" x14ac:dyDescent="0.2">
      <c r="B75" s="13" t="str">
        <f>Calculations!A46</f>
        <v>TAT/0077</v>
      </c>
      <c r="C75" s="30" t="str">
        <f>Calculations!B46</f>
        <v>Highways Depot and adjacent land, Chapel Lane, Milton Green</v>
      </c>
      <c r="D75" s="13" t="str">
        <f>Calculations!C46</f>
        <v>Both</v>
      </c>
      <c r="E75" s="14">
        <f>Calculations!D46</f>
        <v>2.65591</v>
      </c>
      <c r="F75" s="14">
        <f>Calculations!H46</f>
        <v>2.65591</v>
      </c>
      <c r="G75" s="14">
        <f>Calculations!L46</f>
        <v>100</v>
      </c>
      <c r="H75" s="14">
        <f>Calculations!G46</f>
        <v>0</v>
      </c>
      <c r="I75" s="14">
        <f>Calculations!K46</f>
        <v>0</v>
      </c>
      <c r="J75" s="14">
        <f>Calculations!F46</f>
        <v>0</v>
      </c>
      <c r="K75" s="14">
        <f>Calculations!J46</f>
        <v>0</v>
      </c>
      <c r="L75" s="14">
        <f>Calculations!E46</f>
        <v>0</v>
      </c>
      <c r="M75" s="14">
        <f>Calculations!I46</f>
        <v>0</v>
      </c>
      <c r="N75" s="14">
        <f>Calculations!M46</f>
        <v>1.9199999999999998E-2</v>
      </c>
      <c r="O75" s="14">
        <f>Calculations!P46</f>
        <v>0.72291606266778619</v>
      </c>
      <c r="P75" s="14">
        <f>Calculations!N46</f>
        <v>1.1999999999999999E-3</v>
      </c>
      <c r="Q75" s="14">
        <f>Calculations!Q46</f>
        <v>4.5182253916736637E-2</v>
      </c>
      <c r="R75" s="14">
        <f>Calculations!O46</f>
        <v>3.9469780000099999E-2</v>
      </c>
      <c r="S75" s="14">
        <f>Calculations!R46</f>
        <v>1.4861113516685429</v>
      </c>
      <c r="T75" s="36" t="s">
        <v>193</v>
      </c>
      <c r="U75" s="13" t="s">
        <v>197</v>
      </c>
    </row>
    <row r="76" spans="2:21" x14ac:dyDescent="0.2">
      <c r="B76" s="13" t="str">
        <f>Calculations!A47</f>
        <v>TAT/0084</v>
      </c>
      <c r="C76" s="30" t="str">
        <f>Calculations!B47</f>
        <v>Former oil depot (A49), Beeston</v>
      </c>
      <c r="D76" s="13" t="str">
        <f>Calculations!C47</f>
        <v>Both</v>
      </c>
      <c r="E76" s="14">
        <f>Calculations!D47</f>
        <v>11.362399999999999</v>
      </c>
      <c r="F76" s="14">
        <f>Calculations!H47</f>
        <v>11.362399999999999</v>
      </c>
      <c r="G76" s="14">
        <f>Calculations!L47</f>
        <v>100</v>
      </c>
      <c r="H76" s="14">
        <f>Calculations!G47</f>
        <v>0</v>
      </c>
      <c r="I76" s="14">
        <f>Calculations!K47</f>
        <v>0</v>
      </c>
      <c r="J76" s="14">
        <f>Calculations!F47</f>
        <v>0</v>
      </c>
      <c r="K76" s="14">
        <f>Calculations!J47</f>
        <v>0</v>
      </c>
      <c r="L76" s="14">
        <f>Calculations!E47</f>
        <v>0</v>
      </c>
      <c r="M76" s="14">
        <f>Calculations!I47</f>
        <v>0</v>
      </c>
      <c r="N76" s="14">
        <f>Calculations!M47</f>
        <v>0.123144213517</v>
      </c>
      <c r="O76" s="14">
        <f>Calculations!P47</f>
        <v>1.0837869949746533</v>
      </c>
      <c r="P76" s="14">
        <f>Calculations!N47</f>
        <v>9.28150263069E-2</v>
      </c>
      <c r="Q76" s="14">
        <f>Calculations!Q47</f>
        <v>0.81686110598905171</v>
      </c>
      <c r="R76" s="14">
        <f>Calculations!O47</f>
        <v>0.25250924095400001</v>
      </c>
      <c r="S76" s="14">
        <f>Calculations!R47</f>
        <v>2.2223231091494755</v>
      </c>
      <c r="T76" s="36" t="s">
        <v>193</v>
      </c>
      <c r="U76" s="13" t="s">
        <v>197</v>
      </c>
    </row>
    <row r="77" spans="2:21" ht="25.5" x14ac:dyDescent="0.2">
      <c r="B77" s="13" t="str">
        <f>Calculations!A48</f>
        <v>TAT/0088</v>
      </c>
      <c r="C77" s="30" t="str">
        <f>Calculations!B48</f>
        <v>Land at Beeston Bridge, south of Shropshire Union Canal, Beeston</v>
      </c>
      <c r="D77" s="13" t="str">
        <f>Calculations!C48</f>
        <v>Both</v>
      </c>
      <c r="E77" s="14">
        <f>Calculations!D48</f>
        <v>2.9431799999999999</v>
      </c>
      <c r="F77" s="14">
        <f>Calculations!H48</f>
        <v>0.71382672348200005</v>
      </c>
      <c r="G77" s="14">
        <f>Calculations!L48</f>
        <v>24.253587054886214</v>
      </c>
      <c r="H77" s="14">
        <f>Calculations!G48</f>
        <v>0.60238785636799996</v>
      </c>
      <c r="I77" s="14">
        <f>Calculations!K48</f>
        <v>20.467244829334259</v>
      </c>
      <c r="J77" s="14">
        <f>Calculations!F48</f>
        <v>1.6269654201499999</v>
      </c>
      <c r="K77" s="14">
        <f>Calculations!J48</f>
        <v>55.279168115779534</v>
      </c>
      <c r="L77" s="14">
        <f>Calculations!E48</f>
        <v>0</v>
      </c>
      <c r="M77" s="14">
        <f>Calculations!I48</f>
        <v>0</v>
      </c>
      <c r="N77" s="14">
        <f>Calculations!M48</f>
        <v>0.25701878249999999</v>
      </c>
      <c r="O77" s="14">
        <f>Calculations!P48</f>
        <v>8.7326898966424071</v>
      </c>
      <c r="P77" s="14">
        <f>Calculations!N48</f>
        <v>0.92061073010000005</v>
      </c>
      <c r="Q77" s="14">
        <f>Calculations!Q48</f>
        <v>31.279457257116455</v>
      </c>
      <c r="R77" s="14">
        <f>Calculations!O48</f>
        <v>1.1588942041400001</v>
      </c>
      <c r="S77" s="14">
        <f>Calculations!R48</f>
        <v>39.37558029546274</v>
      </c>
      <c r="T77" s="36" t="s">
        <v>193</v>
      </c>
      <c r="U77" s="13" t="s">
        <v>197</v>
      </c>
    </row>
    <row r="78" spans="2:21" x14ac:dyDescent="0.2">
      <c r="B78" s="13" t="str">
        <f>Calculations!A49</f>
        <v>TAT/0108</v>
      </c>
      <c r="C78" s="30" t="str">
        <f>Calculations!B49</f>
        <v>Land north of Frog Hall Farm. Tattenhall</v>
      </c>
      <c r="D78" s="13" t="str">
        <f>Calculations!C49</f>
        <v>Residential</v>
      </c>
      <c r="E78" s="14">
        <f>Calculations!D49</f>
        <v>5.5380799999999999</v>
      </c>
      <c r="F78" s="14">
        <f>Calculations!H49</f>
        <v>5.0296290963217993</v>
      </c>
      <c r="G78" s="14">
        <f>Calculations!L49</f>
        <v>90.819003992751988</v>
      </c>
      <c r="H78" s="14">
        <f>Calculations!G49</f>
        <v>0.414923755359</v>
      </c>
      <c r="I78" s="14">
        <f>Calculations!K49</f>
        <v>7.4921950451961692</v>
      </c>
      <c r="J78" s="14">
        <f>Calculations!F49</f>
        <v>9.3527148319200004E-2</v>
      </c>
      <c r="K78" s="14">
        <f>Calculations!J49</f>
        <v>1.6888009620518303</v>
      </c>
      <c r="L78" s="14">
        <f>Calculations!E49</f>
        <v>0</v>
      </c>
      <c r="M78" s="14">
        <f>Calculations!I49</f>
        <v>0</v>
      </c>
      <c r="N78" s="14">
        <f>Calculations!M49</f>
        <v>0.11736638633099999</v>
      </c>
      <c r="O78" s="14">
        <f>Calculations!P49</f>
        <v>2.119261302310548</v>
      </c>
      <c r="P78" s="14">
        <f>Calculations!N49</f>
        <v>0.183891273125</v>
      </c>
      <c r="Q78" s="14">
        <f>Calculations!Q49</f>
        <v>3.3204878428083382</v>
      </c>
      <c r="R78" s="14">
        <f>Calculations!O49</f>
        <v>0.39060549997400001</v>
      </c>
      <c r="S78" s="14">
        <f>Calculations!R49</f>
        <v>7.0530851842876956</v>
      </c>
      <c r="T78" s="36" t="s">
        <v>193</v>
      </c>
      <c r="U78" s="13" t="s">
        <v>197</v>
      </c>
    </row>
    <row r="79" spans="2:21" ht="25.5" x14ac:dyDescent="0.2">
      <c r="B79" s="13" t="str">
        <f>Calculations!A50</f>
        <v>TAT/0109</v>
      </c>
      <c r="C79" s="30" t="str">
        <f>Calculations!B50</f>
        <v>Land at Tilstone Lodge, Tileston Fearnall, Tarporley</v>
      </c>
      <c r="D79" s="13" t="str">
        <f>Calculations!C50</f>
        <v>Residential</v>
      </c>
      <c r="E79" s="14">
        <f>Calculations!D50</f>
        <v>0.63112599999999996</v>
      </c>
      <c r="F79" s="14">
        <f>Calculations!H50</f>
        <v>0.63112599999999996</v>
      </c>
      <c r="G79" s="14">
        <f>Calculations!L50</f>
        <v>100</v>
      </c>
      <c r="H79" s="14">
        <f>Calculations!G50</f>
        <v>0</v>
      </c>
      <c r="I79" s="14">
        <f>Calculations!K50</f>
        <v>0</v>
      </c>
      <c r="J79" s="14">
        <f>Calculations!F50</f>
        <v>0</v>
      </c>
      <c r="K79" s="14">
        <f>Calculations!J50</f>
        <v>0</v>
      </c>
      <c r="L79" s="14">
        <f>Calculations!E50</f>
        <v>0</v>
      </c>
      <c r="M79" s="14">
        <f>Calculations!I50</f>
        <v>0</v>
      </c>
      <c r="N79" s="14">
        <f>Calculations!M50</f>
        <v>0</v>
      </c>
      <c r="O79" s="14">
        <f>Calculations!P50</f>
        <v>0</v>
      </c>
      <c r="P79" s="14">
        <f>Calculations!N50</f>
        <v>0</v>
      </c>
      <c r="Q79" s="14">
        <f>Calculations!Q50</f>
        <v>0</v>
      </c>
      <c r="R79" s="14">
        <f>Calculations!O50</f>
        <v>0</v>
      </c>
      <c r="S79" s="14">
        <f>Calculations!R50</f>
        <v>0</v>
      </c>
      <c r="T79" s="36" t="s">
        <v>193</v>
      </c>
      <c r="U79" s="13" t="s">
        <v>197</v>
      </c>
    </row>
    <row r="80" spans="2:21" x14ac:dyDescent="0.2">
      <c r="B80" s="13" t="str">
        <f>Calculations!A51</f>
        <v>UPT/0028</v>
      </c>
      <c r="C80" s="30" t="str">
        <f>Calculations!B51</f>
        <v>Dale Camp, Chester</v>
      </c>
      <c r="D80" s="13" t="str">
        <f>Calculations!C51</f>
        <v>Residential / Other</v>
      </c>
      <c r="E80" s="14">
        <f>Calculations!D51</f>
        <v>81.792400000000001</v>
      </c>
      <c r="F80" s="14">
        <f>Calculations!H51</f>
        <v>70.201285184522106</v>
      </c>
      <c r="G80" s="14">
        <f>Calculations!L51</f>
        <v>85.828616331739994</v>
      </c>
      <c r="H80" s="14">
        <f>Calculations!G51</f>
        <v>0.60468006262100005</v>
      </c>
      <c r="I80" s="14">
        <f>Calculations!K51</f>
        <v>0.73928636721871477</v>
      </c>
      <c r="J80" s="14">
        <f>Calculations!F51</f>
        <v>10.976009577699999</v>
      </c>
      <c r="K80" s="14">
        <f>Calculations!J51</f>
        <v>13.419351403920169</v>
      </c>
      <c r="L80" s="14">
        <f>Calculations!E51</f>
        <v>1.04251751569E-2</v>
      </c>
      <c r="M80" s="14">
        <f>Calculations!I51</f>
        <v>1.2745897121126169E-2</v>
      </c>
      <c r="N80" s="14">
        <f>Calculations!M51</f>
        <v>3.60927246334</v>
      </c>
      <c r="O80" s="14">
        <f>Calculations!P51</f>
        <v>4.4127235089568222</v>
      </c>
      <c r="P80" s="14">
        <f>Calculations!N51</f>
        <v>2.3250652036499999</v>
      </c>
      <c r="Q80" s="14">
        <f>Calculations!Q51</f>
        <v>2.8426421081298505</v>
      </c>
      <c r="R80" s="14">
        <f>Calculations!O51</f>
        <v>7.8928383891099996</v>
      </c>
      <c r="S80" s="14">
        <f>Calculations!R51</f>
        <v>9.6498432484069419</v>
      </c>
      <c r="T80" s="36" t="s">
        <v>193</v>
      </c>
      <c r="U80" s="13" t="s">
        <v>197</v>
      </c>
    </row>
    <row r="81" spans="2:21" ht="25.5" x14ac:dyDescent="0.2">
      <c r="B81" s="13" t="str">
        <f>Calculations!A52</f>
        <v>WEC/0076</v>
      </c>
      <c r="C81" s="30" t="str">
        <f>Calculations!B52</f>
        <v>Land at Wall Hill Farm, Acton Lane, Acton Bridge, CW8 3QE</v>
      </c>
      <c r="D81" s="13" t="str">
        <f>Calculations!C52</f>
        <v>Residential</v>
      </c>
      <c r="E81" s="14">
        <f>Calculations!D52</f>
        <v>5.9545500000000001E-2</v>
      </c>
      <c r="F81" s="14">
        <f>Calculations!H52</f>
        <v>5.9545500000000001E-2</v>
      </c>
      <c r="G81" s="14">
        <f>Calculations!L52</f>
        <v>100</v>
      </c>
      <c r="H81" s="14">
        <f>Calculations!G52</f>
        <v>0</v>
      </c>
      <c r="I81" s="14">
        <f>Calculations!K52</f>
        <v>0</v>
      </c>
      <c r="J81" s="14">
        <f>Calculations!F52</f>
        <v>0</v>
      </c>
      <c r="K81" s="14">
        <f>Calculations!J52</f>
        <v>0</v>
      </c>
      <c r="L81" s="14">
        <f>Calculations!E52</f>
        <v>0</v>
      </c>
      <c r="M81" s="14">
        <f>Calculations!I52</f>
        <v>0</v>
      </c>
      <c r="N81" s="14">
        <f>Calculations!M52</f>
        <v>0</v>
      </c>
      <c r="O81" s="14">
        <f>Calculations!P52</f>
        <v>0</v>
      </c>
      <c r="P81" s="14">
        <f>Calculations!N52</f>
        <v>0</v>
      </c>
      <c r="Q81" s="14">
        <f>Calculations!Q52</f>
        <v>0</v>
      </c>
      <c r="R81" s="14">
        <f>Calculations!O52</f>
        <v>0</v>
      </c>
      <c r="S81" s="14">
        <f>Calculations!R52</f>
        <v>0</v>
      </c>
      <c r="T81" s="36" t="s">
        <v>193</v>
      </c>
      <c r="U81" s="13" t="s">
        <v>197</v>
      </c>
    </row>
    <row r="82" spans="2:21" x14ac:dyDescent="0.2">
      <c r="B82" s="13" t="str">
        <f>Calculations!A53</f>
        <v>WHI/0014</v>
      </c>
      <c r="C82" s="30" t="str">
        <f>Calculations!B53</f>
        <v>Land at Lloyd Drive, Ellesmere Port</v>
      </c>
      <c r="D82" s="13" t="str">
        <f>Calculations!C53</f>
        <v>Both</v>
      </c>
      <c r="E82" s="14">
        <f>Calculations!D53</f>
        <v>1.2754700000000001</v>
      </c>
      <c r="F82" s="14">
        <f>Calculations!H53</f>
        <v>1.2754700000000001</v>
      </c>
      <c r="G82" s="14">
        <f>Calculations!L53</f>
        <v>100</v>
      </c>
      <c r="H82" s="14">
        <f>Calculations!G53</f>
        <v>0</v>
      </c>
      <c r="I82" s="14">
        <f>Calculations!K53</f>
        <v>0</v>
      </c>
      <c r="J82" s="14">
        <f>Calculations!F53</f>
        <v>0</v>
      </c>
      <c r="K82" s="14">
        <f>Calculations!J53</f>
        <v>0</v>
      </c>
      <c r="L82" s="14">
        <f>Calculations!E53</f>
        <v>0</v>
      </c>
      <c r="M82" s="14">
        <f>Calculations!I53</f>
        <v>0</v>
      </c>
      <c r="N82" s="14">
        <f>Calculations!M53</f>
        <v>0</v>
      </c>
      <c r="O82" s="14">
        <f>Calculations!P53</f>
        <v>0</v>
      </c>
      <c r="P82" s="14">
        <f>Calculations!N53</f>
        <v>0</v>
      </c>
      <c r="Q82" s="14">
        <f>Calculations!Q53</f>
        <v>0</v>
      </c>
      <c r="R82" s="14">
        <f>Calculations!O53</f>
        <v>3.1658592714299999E-4</v>
      </c>
      <c r="S82" s="14">
        <f>Calculations!R53</f>
        <v>2.4821119049683642E-2</v>
      </c>
      <c r="T82" s="36" t="s">
        <v>193</v>
      </c>
      <c r="U82" s="13" t="s">
        <v>197</v>
      </c>
    </row>
    <row r="83" spans="2:21" ht="25.5" x14ac:dyDescent="0.2">
      <c r="B83" s="13" t="str">
        <f>Calculations!A54</f>
        <v>WHI/0021</v>
      </c>
      <c r="C83" s="30" t="str">
        <f>Calculations!B54</f>
        <v>Lime Tree Farmhouse Paddock, Stanney Lane, Ellesmere Port</v>
      </c>
      <c r="D83" s="13" t="str">
        <f>Calculations!C54</f>
        <v>Retail/Leisure/Employment</v>
      </c>
      <c r="E83" s="14">
        <f>Calculations!D54</f>
        <v>0.38344299999999998</v>
      </c>
      <c r="F83" s="14">
        <f>Calculations!H54</f>
        <v>0.38344299999999998</v>
      </c>
      <c r="G83" s="14">
        <f>Calculations!L54</f>
        <v>100</v>
      </c>
      <c r="H83" s="14">
        <f>Calculations!G54</f>
        <v>0</v>
      </c>
      <c r="I83" s="14">
        <f>Calculations!K54</f>
        <v>0</v>
      </c>
      <c r="J83" s="14">
        <f>Calculations!F54</f>
        <v>0</v>
      </c>
      <c r="K83" s="14">
        <f>Calculations!J54</f>
        <v>0</v>
      </c>
      <c r="L83" s="14">
        <f>Calculations!E54</f>
        <v>0</v>
      </c>
      <c r="M83" s="14">
        <f>Calculations!I54</f>
        <v>0</v>
      </c>
      <c r="N83" s="14">
        <f>Calculations!M54</f>
        <v>0</v>
      </c>
      <c r="O83" s="14">
        <f>Calculations!P54</f>
        <v>0</v>
      </c>
      <c r="P83" s="14">
        <f>Calculations!N54</f>
        <v>5.4084000009999998E-4</v>
      </c>
      <c r="Q83" s="14">
        <f>Calculations!Q54</f>
        <v>0.14104834358692164</v>
      </c>
      <c r="R83" s="14">
        <f>Calculations!O54</f>
        <v>1.8285455466500001E-2</v>
      </c>
      <c r="S83" s="14">
        <f>Calculations!R54</f>
        <v>4.7687545388754007</v>
      </c>
      <c r="T83" s="36" t="s">
        <v>193</v>
      </c>
      <c r="U83" s="13" t="s">
        <v>197</v>
      </c>
    </row>
    <row r="84" spans="2:21" ht="25.5" x14ac:dyDescent="0.2">
      <c r="B84" s="13" t="str">
        <f>Calculations!A55</f>
        <v>WIC/0043</v>
      </c>
      <c r="C84" s="30" t="str">
        <f>Calculations!B55</f>
        <v>land at Weir Engineering, Winnington Avenue, Northwich</v>
      </c>
      <c r="D84" s="13" t="str">
        <f>Calculations!C55</f>
        <v>Both</v>
      </c>
      <c r="E84" s="14">
        <f>Calculations!D55</f>
        <v>7.4901400000000002</v>
      </c>
      <c r="F84" s="14">
        <f>Calculations!H55</f>
        <v>7.4901400000000002</v>
      </c>
      <c r="G84" s="14">
        <f>Calculations!L55</f>
        <v>100</v>
      </c>
      <c r="H84" s="14">
        <f>Calculations!G55</f>
        <v>0</v>
      </c>
      <c r="I84" s="14">
        <f>Calculations!K55</f>
        <v>0</v>
      </c>
      <c r="J84" s="14">
        <f>Calculations!F55</f>
        <v>0</v>
      </c>
      <c r="K84" s="14">
        <f>Calculations!J55</f>
        <v>0</v>
      </c>
      <c r="L84" s="14">
        <f>Calculations!E55</f>
        <v>0</v>
      </c>
      <c r="M84" s="14">
        <f>Calculations!I55</f>
        <v>0</v>
      </c>
      <c r="N84" s="14">
        <f>Calculations!M55</f>
        <v>1.7600000000000001E-2</v>
      </c>
      <c r="O84" s="14">
        <f>Calculations!P55</f>
        <v>0.23497558123079143</v>
      </c>
      <c r="P84" s="14">
        <f>Calculations!N55</f>
        <v>0.1928</v>
      </c>
      <c r="Q84" s="14">
        <f>Calculations!Q55</f>
        <v>2.5740506853009424</v>
      </c>
      <c r="R84" s="14">
        <f>Calculations!O55</f>
        <v>0.68113646431099995</v>
      </c>
      <c r="S84" s="14">
        <f>Calculations!R55</f>
        <v>9.093774806759285</v>
      </c>
      <c r="T84" s="36" t="s">
        <v>191</v>
      </c>
      <c r="U84" s="13" t="s">
        <v>196</v>
      </c>
    </row>
    <row r="85" spans="2:21" x14ac:dyDescent="0.2">
      <c r="B85" s="13" t="str">
        <f>Calculations!A56</f>
        <v>WIC/0045</v>
      </c>
      <c r="C85" s="30" t="str">
        <f>Calculations!B56</f>
        <v>Land at Winnington Avenue, Northwich</v>
      </c>
      <c r="D85" s="13" t="str">
        <f>Calculations!C56</f>
        <v>Both</v>
      </c>
      <c r="E85" s="14">
        <f>Calculations!D56</f>
        <v>2.9114100000000001</v>
      </c>
      <c r="F85" s="14">
        <f>Calculations!H56</f>
        <v>2.9114100000000001</v>
      </c>
      <c r="G85" s="14">
        <f>Calculations!L56</f>
        <v>100</v>
      </c>
      <c r="H85" s="14">
        <f>Calculations!G56</f>
        <v>0</v>
      </c>
      <c r="I85" s="14">
        <f>Calculations!K56</f>
        <v>0</v>
      </c>
      <c r="J85" s="14">
        <f>Calculations!F56</f>
        <v>0</v>
      </c>
      <c r="K85" s="14">
        <f>Calculations!J56</f>
        <v>0</v>
      </c>
      <c r="L85" s="14">
        <f>Calculations!E56</f>
        <v>0</v>
      </c>
      <c r="M85" s="14">
        <f>Calculations!I56</f>
        <v>0</v>
      </c>
      <c r="N85" s="14">
        <f>Calculations!M56</f>
        <v>5.2176222990300003E-3</v>
      </c>
      <c r="O85" s="14">
        <f>Calculations!P56</f>
        <v>0.179212900245242</v>
      </c>
      <c r="P85" s="14">
        <f>Calculations!N56</f>
        <v>9.10778201837E-3</v>
      </c>
      <c r="Q85" s="14">
        <f>Calculations!Q56</f>
        <v>0.31283062221981789</v>
      </c>
      <c r="R85" s="14">
        <f>Calculations!O56</f>
        <v>0.236180297457</v>
      </c>
      <c r="S85" s="14">
        <f>Calculations!R56</f>
        <v>8.1122307561284739</v>
      </c>
      <c r="T85" s="36" t="s">
        <v>191</v>
      </c>
      <c r="U85" s="13" t="s">
        <v>196</v>
      </c>
    </row>
    <row r="86" spans="2:21" x14ac:dyDescent="0.2">
      <c r="B86" s="13" t="str">
        <f>Calculations!A57</f>
        <v>WIC/0059</v>
      </c>
      <c r="C86" s="30" t="str">
        <f>Calculations!B57</f>
        <v>Leicester Street Depot, Northwich</v>
      </c>
      <c r="D86" s="13" t="str">
        <f>Calculations!C57</f>
        <v>Both</v>
      </c>
      <c r="E86" s="14">
        <f>Calculations!D57</f>
        <v>1.03241</v>
      </c>
      <c r="F86" s="14">
        <f>Calculations!H57</f>
        <v>1.03241</v>
      </c>
      <c r="G86" s="14">
        <f>Calculations!L57</f>
        <v>100</v>
      </c>
      <c r="H86" s="14">
        <f>Calculations!G57</f>
        <v>0</v>
      </c>
      <c r="I86" s="14">
        <f>Calculations!K57</f>
        <v>0</v>
      </c>
      <c r="J86" s="14">
        <f>Calculations!F57</f>
        <v>0</v>
      </c>
      <c r="K86" s="14">
        <f>Calculations!J57</f>
        <v>0</v>
      </c>
      <c r="L86" s="14">
        <f>Calculations!E57</f>
        <v>0</v>
      </c>
      <c r="M86" s="14">
        <f>Calculations!I57</f>
        <v>0</v>
      </c>
      <c r="N86" s="14">
        <f>Calculations!M57</f>
        <v>3.4298710000000003E-2</v>
      </c>
      <c r="O86" s="14">
        <f>Calculations!P57</f>
        <v>3.3221985451516356</v>
      </c>
      <c r="P86" s="14">
        <f>Calculations!N57</f>
        <v>5.8566799999200002E-3</v>
      </c>
      <c r="Q86" s="14">
        <f>Calculations!Q57</f>
        <v>0.56728237811722093</v>
      </c>
      <c r="R86" s="14">
        <f>Calculations!O57</f>
        <v>2.91422400001E-2</v>
      </c>
      <c r="S86" s="14">
        <f>Calculations!R57</f>
        <v>2.8227390281089875</v>
      </c>
      <c r="T86" s="36" t="s">
        <v>191</v>
      </c>
      <c r="U86" s="13" t="s">
        <v>196</v>
      </c>
    </row>
    <row r="87" spans="2:21" x14ac:dyDescent="0.2">
      <c r="B87" s="13" t="str">
        <f>Calculations!A58</f>
        <v>WIC/0075</v>
      </c>
      <c r="C87" s="30" t="str">
        <f>Calculations!B58</f>
        <v>Watling Street (Council offices), Northwich</v>
      </c>
      <c r="D87" s="13" t="str">
        <f>Calculations!C58</f>
        <v>Both</v>
      </c>
      <c r="E87" s="14">
        <f>Calculations!D58</f>
        <v>0.70072699999999999</v>
      </c>
      <c r="F87" s="14">
        <f>Calculations!H58</f>
        <v>0.52580224186689994</v>
      </c>
      <c r="G87" s="14">
        <f>Calculations!L58</f>
        <v>75.036675034200186</v>
      </c>
      <c r="H87" s="14">
        <f>Calculations!G58</f>
        <v>0.15395764100600001</v>
      </c>
      <c r="I87" s="14">
        <f>Calculations!K58</f>
        <v>21.971130127139389</v>
      </c>
      <c r="J87" s="14">
        <f>Calculations!F58</f>
        <v>2.0967117127100001E-2</v>
      </c>
      <c r="K87" s="14">
        <f>Calculations!J58</f>
        <v>2.9921948386604202</v>
      </c>
      <c r="L87" s="14">
        <f>Calculations!E58</f>
        <v>0</v>
      </c>
      <c r="M87" s="14">
        <f>Calculations!I58</f>
        <v>0</v>
      </c>
      <c r="N87" s="14">
        <f>Calculations!M58</f>
        <v>0</v>
      </c>
      <c r="O87" s="14">
        <f>Calculations!P58</f>
        <v>0</v>
      </c>
      <c r="P87" s="14">
        <f>Calculations!N58</f>
        <v>6.5898194011999999E-5</v>
      </c>
      <c r="Q87" s="14">
        <f>Calculations!Q58</f>
        <v>9.4042607195098799E-3</v>
      </c>
      <c r="R87" s="14">
        <f>Calculations!O58</f>
        <v>1.8514730892300001E-4</v>
      </c>
      <c r="S87" s="14">
        <f>Calculations!R58</f>
        <v>2.6422174245176795E-2</v>
      </c>
      <c r="T87" s="36" t="s">
        <v>190</v>
      </c>
      <c r="U87" s="13" t="s">
        <v>195</v>
      </c>
    </row>
    <row r="88" spans="2:21" x14ac:dyDescent="0.2">
      <c r="B88" s="13" t="str">
        <f>Calculations!A59</f>
        <v>WIC/0104</v>
      </c>
      <c r="C88" s="30" t="str">
        <f>Calculations!B59</f>
        <v>Chester Way, Northwich</v>
      </c>
      <c r="D88" s="13" t="str">
        <f>Calculations!C59</f>
        <v>Retail</v>
      </c>
      <c r="E88" s="14">
        <f>Calculations!D59</f>
        <v>0.92630800000000002</v>
      </c>
      <c r="F88" s="14">
        <f>Calculations!H59</f>
        <v>0.75716562900251994</v>
      </c>
      <c r="G88" s="14">
        <f>Calculations!L59</f>
        <v>81.740158673197243</v>
      </c>
      <c r="H88" s="14">
        <f>Calculations!G59</f>
        <v>3.2265679372800002E-3</v>
      </c>
      <c r="I88" s="14">
        <f>Calculations!K59</f>
        <v>0.34832560414894398</v>
      </c>
      <c r="J88" s="14">
        <f>Calculations!F59</f>
        <v>6.7670907581100004E-2</v>
      </c>
      <c r="K88" s="14">
        <f>Calculations!J59</f>
        <v>7.3054435005527312</v>
      </c>
      <c r="L88" s="14">
        <f>Calculations!E59</f>
        <v>9.8244895479099995E-2</v>
      </c>
      <c r="M88" s="14">
        <f>Calculations!I59</f>
        <v>10.606072222101073</v>
      </c>
      <c r="N88" s="14">
        <f>Calculations!M59</f>
        <v>3.1259537412900003E-2</v>
      </c>
      <c r="O88" s="14">
        <f>Calculations!P59</f>
        <v>3.3746375301627536</v>
      </c>
      <c r="P88" s="14">
        <f>Calculations!N59</f>
        <v>1.7266119101999999E-2</v>
      </c>
      <c r="Q88" s="14">
        <f>Calculations!Q59</f>
        <v>1.8639717137280472</v>
      </c>
      <c r="R88" s="14">
        <f>Calculations!O59</f>
        <v>3.7505225441499999E-2</v>
      </c>
      <c r="S88" s="14">
        <f>Calculations!R59</f>
        <v>4.0488936122218524</v>
      </c>
      <c r="T88" s="36" t="s">
        <v>190</v>
      </c>
      <c r="U88" s="13" t="s">
        <v>195</v>
      </c>
    </row>
    <row r="89" spans="2:21" x14ac:dyDescent="0.2">
      <c r="B89" s="13" t="str">
        <f>Calculations!A60</f>
        <v>WIR/0032</v>
      </c>
      <c r="C89" s="30" t="str">
        <f>Calculations!B60</f>
        <v>Land off Griffiths Road,  Rudheath</v>
      </c>
      <c r="D89" s="13" t="str">
        <f>Calculations!C60</f>
        <v>Both</v>
      </c>
      <c r="E89" s="14">
        <f>Calculations!D60</f>
        <v>1.8202799999999999</v>
      </c>
      <c r="F89" s="14">
        <f>Calculations!H60</f>
        <v>1.8202799999999999</v>
      </c>
      <c r="G89" s="14">
        <f>Calculations!L60</f>
        <v>100</v>
      </c>
      <c r="H89" s="14">
        <f>Calculations!G60</f>
        <v>0</v>
      </c>
      <c r="I89" s="14">
        <f>Calculations!K60</f>
        <v>0</v>
      </c>
      <c r="J89" s="14">
        <f>Calculations!F60</f>
        <v>0</v>
      </c>
      <c r="K89" s="14">
        <f>Calculations!J60</f>
        <v>0</v>
      </c>
      <c r="L89" s="14">
        <f>Calculations!E60</f>
        <v>0</v>
      </c>
      <c r="M89" s="14">
        <f>Calculations!I60</f>
        <v>0</v>
      </c>
      <c r="N89" s="14">
        <f>Calculations!M60</f>
        <v>8.6796139944600003E-4</v>
      </c>
      <c r="O89" s="14">
        <f>Calculations!P60</f>
        <v>4.7682850959522717E-2</v>
      </c>
      <c r="P89" s="14">
        <f>Calculations!N60</f>
        <v>1.1710807319699999E-3</v>
      </c>
      <c r="Q89" s="14">
        <f>Calculations!Q60</f>
        <v>6.4335197440503658E-2</v>
      </c>
      <c r="R89" s="14">
        <f>Calculations!O60</f>
        <v>9.1672413822900006E-2</v>
      </c>
      <c r="S89" s="14">
        <f>Calculations!R60</f>
        <v>5.0361710189036861</v>
      </c>
      <c r="T89" s="36" t="s">
        <v>191</v>
      </c>
      <c r="U89" s="13" t="s">
        <v>196</v>
      </c>
    </row>
    <row r="90" spans="2:21" x14ac:dyDescent="0.2">
      <c r="B90" s="13" t="str">
        <f>Calculations!A61</f>
        <v>WIT/0025</v>
      </c>
      <c r="C90" s="30" t="str">
        <f>Calculations!B61</f>
        <v>Land north of Hooton Road, Hooton</v>
      </c>
      <c r="D90" s="13" t="str">
        <f>Calculations!C61</f>
        <v>Both</v>
      </c>
      <c r="E90" s="14">
        <f>Calculations!D61</f>
        <v>5.7268600000000003</v>
      </c>
      <c r="F90" s="14">
        <f>Calculations!H61</f>
        <v>3.9684811062329999</v>
      </c>
      <c r="G90" s="14">
        <f>Calculations!L61</f>
        <v>69.29593365706512</v>
      </c>
      <c r="H90" s="14">
        <f>Calculations!G61</f>
        <v>0.54195820529700001</v>
      </c>
      <c r="I90" s="14">
        <f>Calculations!K61</f>
        <v>9.463444283551544</v>
      </c>
      <c r="J90" s="14">
        <f>Calculations!F61</f>
        <v>1.21642068847</v>
      </c>
      <c r="K90" s="14">
        <f>Calculations!J61</f>
        <v>21.240622059383323</v>
      </c>
      <c r="L90" s="14">
        <f>Calculations!E61</f>
        <v>0</v>
      </c>
      <c r="M90" s="14">
        <f>Calculations!I61</f>
        <v>0</v>
      </c>
      <c r="N90" s="14">
        <f>Calculations!M61</f>
        <v>3.0983305045900002E-2</v>
      </c>
      <c r="O90" s="14">
        <f>Calculations!P61</f>
        <v>0.54101732966931271</v>
      </c>
      <c r="P90" s="14">
        <f>Calculations!N61</f>
        <v>9.3345503389899998E-2</v>
      </c>
      <c r="Q90" s="14">
        <f>Calculations!Q61</f>
        <v>1.6299595832602856</v>
      </c>
      <c r="R90" s="14">
        <f>Calculations!O61</f>
        <v>1.1824460751100001</v>
      </c>
      <c r="S90" s="14">
        <f>Calculations!R61</f>
        <v>20.64737177283887</v>
      </c>
      <c r="T90" s="36" t="s">
        <v>189</v>
      </c>
      <c r="U90" s="13" t="s">
        <v>198</v>
      </c>
    </row>
    <row r="91" spans="2:21" x14ac:dyDescent="0.2">
      <c r="B91" s="13" t="str">
        <f>Calculations!A62</f>
        <v>WIT/0049</v>
      </c>
      <c r="C91" s="30" t="str">
        <f>Calculations!B62</f>
        <v>Oaklands Office Park, Phase 3</v>
      </c>
      <c r="D91" s="13" t="str">
        <f>Calculations!C62</f>
        <v>Employment</v>
      </c>
      <c r="E91" s="14">
        <f>Calculations!D62</f>
        <v>1.1651100000000001</v>
      </c>
      <c r="F91" s="14">
        <f>Calculations!H62</f>
        <v>4.898316399994454E-6</v>
      </c>
      <c r="G91" s="14">
        <f>Calculations!L62</f>
        <v>4.2041664735470929E-4</v>
      </c>
      <c r="H91" s="14">
        <f>Calculations!G62</f>
        <v>1.02417781636E-2</v>
      </c>
      <c r="I91" s="14">
        <f>Calculations!K62</f>
        <v>0.87903958970397633</v>
      </c>
      <c r="J91" s="14">
        <f>Calculations!F62</f>
        <v>1.1548633235200001</v>
      </c>
      <c r="K91" s="14">
        <f>Calculations!J62</f>
        <v>99.120539993648677</v>
      </c>
      <c r="L91" s="14">
        <f>Calculations!E62</f>
        <v>0</v>
      </c>
      <c r="M91" s="14">
        <f>Calculations!I62</f>
        <v>0</v>
      </c>
      <c r="N91" s="14">
        <f>Calculations!M62</f>
        <v>1.8730423800399999E-2</v>
      </c>
      <c r="O91" s="14">
        <f>Calculations!P62</f>
        <v>1.6076099081116804</v>
      </c>
      <c r="P91" s="14">
        <f>Calculations!N62</f>
        <v>0.17625875993599999</v>
      </c>
      <c r="Q91" s="14">
        <f>Calculations!Q62</f>
        <v>15.128078888345303</v>
      </c>
      <c r="R91" s="14">
        <f>Calculations!O62</f>
        <v>0.49536118625699999</v>
      </c>
      <c r="S91" s="14">
        <f>Calculations!R62</f>
        <v>42.516259087725615</v>
      </c>
      <c r="T91" s="36" t="s">
        <v>190</v>
      </c>
      <c r="U91" s="13" t="s">
        <v>199</v>
      </c>
    </row>
    <row r="92" spans="2:21" x14ac:dyDescent="0.2">
      <c r="B92" s="13" t="str">
        <f>Calculations!A63</f>
        <v>WIW/0082</v>
      </c>
      <c r="C92" s="30" t="str">
        <f>Calculations!B63</f>
        <v>HS2 Winsford Depot</v>
      </c>
      <c r="D92" s="13" t="str">
        <f>Calculations!C63</f>
        <v>Employment</v>
      </c>
      <c r="E92" s="14">
        <f>Calculations!D63</f>
        <v>91.772300000000001</v>
      </c>
      <c r="F92" s="14">
        <f>Calculations!H63</f>
        <v>91.772300000000001</v>
      </c>
      <c r="G92" s="14">
        <f>Calculations!L63</f>
        <v>100</v>
      </c>
      <c r="H92" s="14">
        <f>Calculations!G63</f>
        <v>0</v>
      </c>
      <c r="I92" s="14">
        <f>Calculations!K63</f>
        <v>0</v>
      </c>
      <c r="J92" s="14">
        <f>Calculations!F63</f>
        <v>0</v>
      </c>
      <c r="K92" s="14">
        <f>Calculations!J63</f>
        <v>0</v>
      </c>
      <c r="L92" s="14">
        <f>Calculations!E63</f>
        <v>0</v>
      </c>
      <c r="M92" s="14">
        <f>Calculations!I63</f>
        <v>0</v>
      </c>
      <c r="N92" s="14">
        <f>Calculations!M63</f>
        <v>3.4753937648500002</v>
      </c>
      <c r="O92" s="14">
        <f>Calculations!P63</f>
        <v>3.7869746806498261</v>
      </c>
      <c r="P92" s="14">
        <f>Calculations!N63</f>
        <v>2.23854392411</v>
      </c>
      <c r="Q92" s="14">
        <f>Calculations!Q63</f>
        <v>2.4392370291580359</v>
      </c>
      <c r="R92" s="14">
        <f>Calculations!O63</f>
        <v>7.7491979399200002</v>
      </c>
      <c r="S92" s="14">
        <f>Calculations!R63</f>
        <v>8.4439399905200148</v>
      </c>
      <c r="T92" s="36" t="s">
        <v>191</v>
      </c>
      <c r="U92" s="13" t="s">
        <v>196</v>
      </c>
    </row>
    <row r="93" spans="2:21" x14ac:dyDescent="0.2">
      <c r="B93" s="13" t="str">
        <f>Calculations!A64</f>
        <v>WSD/0022</v>
      </c>
      <c r="C93" s="30" t="str">
        <f>Calculations!B64</f>
        <v>Land at Beech House Farm, Winsford</v>
      </c>
      <c r="D93" s="13" t="str">
        <f>Calculations!C64</f>
        <v>Mixed Use</v>
      </c>
      <c r="E93" s="14">
        <f>Calculations!D64</f>
        <v>6.3851699999999996</v>
      </c>
      <c r="F93" s="14">
        <f>Calculations!H64</f>
        <v>6.3851699999999996</v>
      </c>
      <c r="G93" s="14">
        <f>Calculations!L64</f>
        <v>100</v>
      </c>
      <c r="H93" s="14">
        <f>Calculations!G64</f>
        <v>0</v>
      </c>
      <c r="I93" s="14">
        <f>Calculations!K64</f>
        <v>0</v>
      </c>
      <c r="J93" s="14">
        <f>Calculations!F64</f>
        <v>0</v>
      </c>
      <c r="K93" s="14">
        <f>Calculations!J64</f>
        <v>0</v>
      </c>
      <c r="L93" s="14">
        <f>Calculations!E64</f>
        <v>0</v>
      </c>
      <c r="M93" s="14">
        <f>Calculations!I64</f>
        <v>0</v>
      </c>
      <c r="N93" s="14">
        <f>Calculations!M64</f>
        <v>2.4799999999999999E-2</v>
      </c>
      <c r="O93" s="14">
        <f>Calculations!P64</f>
        <v>0.38839999561483879</v>
      </c>
      <c r="P93" s="14">
        <f>Calculations!N64</f>
        <v>3.11195936627E-2</v>
      </c>
      <c r="Q93" s="14">
        <f>Calculations!Q64</f>
        <v>0.48737298556968728</v>
      </c>
      <c r="R93" s="14">
        <f>Calculations!O64</f>
        <v>0.54609938180700002</v>
      </c>
      <c r="S93" s="14">
        <f>Calculations!R64</f>
        <v>8.5526208668993942</v>
      </c>
      <c r="T93" s="36" t="s">
        <v>191</v>
      </c>
      <c r="U93" s="13" t="s">
        <v>196</v>
      </c>
    </row>
    <row r="94" spans="2:21" x14ac:dyDescent="0.2">
      <c r="B94" s="13" t="str">
        <f>Calculations!A65</f>
        <v>WSD/0047</v>
      </c>
      <c r="C94" s="30" t="str">
        <f>Calculations!B65</f>
        <v>Land at Beech House Farm, Winsford</v>
      </c>
      <c r="D94" s="13" t="str">
        <f>Calculations!C65</f>
        <v>Mixed Use</v>
      </c>
      <c r="E94" s="14">
        <f>Calculations!D65</f>
        <v>35.883200000000002</v>
      </c>
      <c r="F94" s="14">
        <f>Calculations!H65</f>
        <v>35.883200000000002</v>
      </c>
      <c r="G94" s="14">
        <f>Calculations!L65</f>
        <v>100</v>
      </c>
      <c r="H94" s="14">
        <f>Calculations!G65</f>
        <v>0</v>
      </c>
      <c r="I94" s="14">
        <f>Calculations!K65</f>
        <v>0</v>
      </c>
      <c r="J94" s="14">
        <f>Calculations!F65</f>
        <v>0</v>
      </c>
      <c r="K94" s="14">
        <f>Calculations!J65</f>
        <v>0</v>
      </c>
      <c r="L94" s="14">
        <f>Calculations!E65</f>
        <v>0</v>
      </c>
      <c r="M94" s="14">
        <f>Calculations!I65</f>
        <v>0</v>
      </c>
      <c r="N94" s="14">
        <f>Calculations!M65</f>
        <v>0.15279999999999999</v>
      </c>
      <c r="O94" s="14">
        <f>Calculations!P65</f>
        <v>0.42582601328755515</v>
      </c>
      <c r="P94" s="14">
        <f>Calculations!N65</f>
        <v>0.75262024469</v>
      </c>
      <c r="Q94" s="14">
        <f>Calculations!Q65</f>
        <v>2.0974167429047572</v>
      </c>
      <c r="R94" s="14">
        <f>Calculations!O65</f>
        <v>3.66799364369</v>
      </c>
      <c r="S94" s="14">
        <f>Calculations!R65</f>
        <v>10.222036060579882</v>
      </c>
      <c r="T94" s="36" t="s">
        <v>191</v>
      </c>
      <c r="U94" s="13" t="s">
        <v>196</v>
      </c>
    </row>
    <row r="95" spans="2:21" x14ac:dyDescent="0.2">
      <c r="B95" s="13" t="str">
        <f>Calculations!A66</f>
        <v>T2.A.1</v>
      </c>
      <c r="C95" s="30" t="str">
        <f>Calculations!B66</f>
        <v>Option 1 - Part Two consultation</v>
      </c>
      <c r="D95" s="13" t="str">
        <f>Calculations!C66</f>
        <v>Car parking</v>
      </c>
      <c r="E95" s="14">
        <f>Calculations!D66</f>
        <v>3.69625</v>
      </c>
      <c r="F95" s="14">
        <f>Calculations!H66</f>
        <v>3.69625</v>
      </c>
      <c r="G95" s="14">
        <f>Calculations!L66</f>
        <v>100</v>
      </c>
      <c r="H95" s="14">
        <f>Calculations!G66</f>
        <v>0</v>
      </c>
      <c r="I95" s="14">
        <f>Calculations!K66</f>
        <v>0</v>
      </c>
      <c r="J95" s="14">
        <f>Calculations!F66</f>
        <v>0</v>
      </c>
      <c r="K95" s="14">
        <f>Calculations!J66</f>
        <v>0</v>
      </c>
      <c r="L95" s="14">
        <f>Calculations!E66</f>
        <v>0</v>
      </c>
      <c r="M95" s="14">
        <f>Calculations!I66</f>
        <v>0</v>
      </c>
      <c r="N95" s="14">
        <f>Calculations!M66</f>
        <v>4.5106659999900003E-2</v>
      </c>
      <c r="O95" s="14">
        <f>Calculations!P66</f>
        <v>1.2203357456854922</v>
      </c>
      <c r="P95" s="14">
        <f>Calculations!N66</f>
        <v>5.1999999999999998E-3</v>
      </c>
      <c r="Q95" s="14">
        <f>Calculations!Q66</f>
        <v>0.14068312478863712</v>
      </c>
      <c r="R95" s="14">
        <f>Calculations!O66</f>
        <v>9.0213055255800007E-2</v>
      </c>
      <c r="S95" s="14">
        <f>Calculations!R66</f>
        <v>2.440664328868448</v>
      </c>
      <c r="T95" s="36" t="s">
        <v>193</v>
      </c>
      <c r="U95" s="13" t="s">
        <v>197</v>
      </c>
    </row>
    <row r="96" spans="2:21" x14ac:dyDescent="0.2">
      <c r="B96" s="13" t="str">
        <f>Calculations!A67</f>
        <v>T2.A.2</v>
      </c>
      <c r="C96" s="30" t="str">
        <f>Calculations!B67</f>
        <v>Option 1 - 1000 spaces</v>
      </c>
      <c r="D96" s="13" t="str">
        <f>Calculations!C67</f>
        <v>Car parking</v>
      </c>
      <c r="E96" s="14">
        <f>Calculations!D67</f>
        <v>3.93472</v>
      </c>
      <c r="F96" s="14">
        <f>Calculations!H67</f>
        <v>3.93472</v>
      </c>
      <c r="G96" s="14">
        <f>Calculations!L67</f>
        <v>100</v>
      </c>
      <c r="H96" s="14">
        <f>Calculations!G67</f>
        <v>0</v>
      </c>
      <c r="I96" s="14">
        <f>Calculations!K67</f>
        <v>0</v>
      </c>
      <c r="J96" s="14">
        <f>Calculations!F67</f>
        <v>0</v>
      </c>
      <c r="K96" s="14">
        <f>Calculations!J67</f>
        <v>0</v>
      </c>
      <c r="L96" s="14">
        <f>Calculations!E67</f>
        <v>0</v>
      </c>
      <c r="M96" s="14">
        <f>Calculations!I67</f>
        <v>0</v>
      </c>
      <c r="N96" s="14">
        <f>Calculations!M67</f>
        <v>3.40610991071E-2</v>
      </c>
      <c r="O96" s="14">
        <f>Calculations!P67</f>
        <v>0.86565496673460873</v>
      </c>
      <c r="P96" s="14">
        <f>Calculations!N67</f>
        <v>1.40609592858E-2</v>
      </c>
      <c r="Q96" s="14">
        <f>Calculations!Q67</f>
        <v>0.35735603259698273</v>
      </c>
      <c r="R96" s="14">
        <f>Calculations!O67</f>
        <v>7.1799687757199998E-2</v>
      </c>
      <c r="S96" s="14">
        <f>Calculations!R67</f>
        <v>1.8247724808169323</v>
      </c>
      <c r="T96" s="36" t="s">
        <v>193</v>
      </c>
      <c r="U96" s="13" t="s">
        <v>197</v>
      </c>
    </row>
    <row r="97" spans="2:21" x14ac:dyDescent="0.2">
      <c r="B97" s="13" t="str">
        <f>Calculations!A68</f>
        <v>T2.A.3</v>
      </c>
      <c r="C97" s="30" t="str">
        <f>Calculations!B68</f>
        <v>Option 1 - Landowner submitted site boundary</v>
      </c>
      <c r="D97" s="13" t="str">
        <f>Calculations!C68</f>
        <v>Car parking</v>
      </c>
      <c r="E97" s="14">
        <f>Calculations!D68</f>
        <v>17.9054</v>
      </c>
      <c r="F97" s="14">
        <f>Calculations!H68</f>
        <v>17.9054</v>
      </c>
      <c r="G97" s="14">
        <f>Calculations!L68</f>
        <v>100</v>
      </c>
      <c r="H97" s="14">
        <f>Calculations!G68</f>
        <v>0</v>
      </c>
      <c r="I97" s="14">
        <f>Calculations!K68</f>
        <v>0</v>
      </c>
      <c r="J97" s="14">
        <f>Calculations!F68</f>
        <v>0</v>
      </c>
      <c r="K97" s="14">
        <f>Calculations!J68</f>
        <v>0</v>
      </c>
      <c r="L97" s="14">
        <f>Calculations!E68</f>
        <v>0</v>
      </c>
      <c r="M97" s="14">
        <f>Calculations!I68</f>
        <v>0</v>
      </c>
      <c r="N97" s="14">
        <f>Calculations!M68</f>
        <v>0.30986051494</v>
      </c>
      <c r="O97" s="14">
        <f>Calculations!P68</f>
        <v>1.7305422662437029</v>
      </c>
      <c r="P97" s="14">
        <f>Calculations!N68</f>
        <v>0.116902596697</v>
      </c>
      <c r="Q97" s="14">
        <f>Calculations!Q68</f>
        <v>0.65289017110480629</v>
      </c>
      <c r="R97" s="14">
        <f>Calculations!O68</f>
        <v>0.58481422593200005</v>
      </c>
      <c r="S97" s="14">
        <f>Calculations!R68</f>
        <v>3.2661332666793261</v>
      </c>
      <c r="T97" s="36" t="s">
        <v>193</v>
      </c>
      <c r="U97" s="13" t="s">
        <v>197</v>
      </c>
    </row>
    <row r="98" spans="2:21" x14ac:dyDescent="0.2">
      <c r="B98" s="13" t="str">
        <f>Calculations!A69</f>
        <v>T2.B.1</v>
      </c>
      <c r="C98" s="30" t="str">
        <f>Calculations!B69</f>
        <v>Option 2 - Part Two consultation</v>
      </c>
      <c r="D98" s="13" t="str">
        <f>Calculations!C69</f>
        <v>Car parking</v>
      </c>
      <c r="E98" s="14">
        <f>Calculations!D69</f>
        <v>6.3294499999999996</v>
      </c>
      <c r="F98" s="14">
        <f>Calculations!H69</f>
        <v>6.3294499999999996</v>
      </c>
      <c r="G98" s="14">
        <f>Calculations!L69</f>
        <v>100</v>
      </c>
      <c r="H98" s="14">
        <f>Calculations!G69</f>
        <v>0</v>
      </c>
      <c r="I98" s="14">
        <f>Calculations!K69</f>
        <v>0</v>
      </c>
      <c r="J98" s="14">
        <f>Calculations!F69</f>
        <v>0</v>
      </c>
      <c r="K98" s="14">
        <f>Calculations!J69</f>
        <v>0</v>
      </c>
      <c r="L98" s="14">
        <f>Calculations!E69</f>
        <v>0</v>
      </c>
      <c r="M98" s="14">
        <f>Calculations!I69</f>
        <v>0</v>
      </c>
      <c r="N98" s="14">
        <f>Calculations!M69</f>
        <v>1.9799309333699999E-2</v>
      </c>
      <c r="O98" s="14">
        <f>Calculations!P69</f>
        <v>0.31281247712992438</v>
      </c>
      <c r="P98" s="14">
        <f>Calculations!N69</f>
        <v>2.0642116311600001E-2</v>
      </c>
      <c r="Q98" s="14">
        <f>Calculations!Q69</f>
        <v>0.32612812032009103</v>
      </c>
      <c r="R98" s="14">
        <f>Calculations!O69</f>
        <v>3.48214668256E-2</v>
      </c>
      <c r="S98" s="14">
        <f>Calculations!R69</f>
        <v>0.55014996288145102</v>
      </c>
      <c r="T98" s="36" t="s">
        <v>193</v>
      </c>
      <c r="U98" s="13" t="s">
        <v>197</v>
      </c>
    </row>
    <row r="99" spans="2:21" x14ac:dyDescent="0.2">
      <c r="B99" s="13" t="str">
        <f>Calculations!A70</f>
        <v>T2.B.2</v>
      </c>
      <c r="C99" s="30" t="str">
        <f>Calculations!B70</f>
        <v>Option 2 - 500 spaces</v>
      </c>
      <c r="D99" s="13" t="str">
        <f>Calculations!C70</f>
        <v>Car parking</v>
      </c>
      <c r="E99" s="14">
        <f>Calculations!D70</f>
        <v>2.1090599999999999</v>
      </c>
      <c r="F99" s="14">
        <f>Calculations!H70</f>
        <v>2.1090599999999999</v>
      </c>
      <c r="G99" s="14">
        <f>Calculations!L70</f>
        <v>100</v>
      </c>
      <c r="H99" s="14">
        <f>Calculations!G70</f>
        <v>0</v>
      </c>
      <c r="I99" s="14">
        <f>Calculations!K70</f>
        <v>0</v>
      </c>
      <c r="J99" s="14">
        <f>Calculations!F70</f>
        <v>0</v>
      </c>
      <c r="K99" s="14">
        <f>Calculations!J70</f>
        <v>0</v>
      </c>
      <c r="L99" s="14">
        <f>Calculations!E70</f>
        <v>0</v>
      </c>
      <c r="M99" s="14">
        <f>Calculations!I70</f>
        <v>0</v>
      </c>
      <c r="N99" s="14">
        <f>Calculations!M70</f>
        <v>1.1913839418700001E-2</v>
      </c>
      <c r="O99" s="14">
        <f>Calculations!P70</f>
        <v>0.56488859580571438</v>
      </c>
      <c r="P99" s="14">
        <f>Calculations!N70</f>
        <v>3.0118646147599998E-3</v>
      </c>
      <c r="Q99" s="14">
        <f>Calculations!Q70</f>
        <v>0.14280601854665112</v>
      </c>
      <c r="R99" s="14">
        <f>Calculations!O70</f>
        <v>7.2862930905999998E-3</v>
      </c>
      <c r="S99" s="14">
        <f>Calculations!R70</f>
        <v>0.34547585609702902</v>
      </c>
      <c r="T99" s="36" t="s">
        <v>193</v>
      </c>
      <c r="U99" s="13" t="s">
        <v>197</v>
      </c>
    </row>
    <row r="100" spans="2:21" x14ac:dyDescent="0.2">
      <c r="B100" s="13" t="str">
        <f>Calculations!A71</f>
        <v>T2.B.3</v>
      </c>
      <c r="C100" s="30" t="str">
        <f>Calculations!B71</f>
        <v xml:space="preserve">Option 2 - Landowner submitted site boundary </v>
      </c>
      <c r="D100" s="13" t="str">
        <f>Calculations!C71</f>
        <v>Car parking</v>
      </c>
      <c r="E100" s="14">
        <f>Calculations!D71</f>
        <v>15.490399999999999</v>
      </c>
      <c r="F100" s="14">
        <f>Calculations!H71</f>
        <v>15.490399999999999</v>
      </c>
      <c r="G100" s="14">
        <f>Calculations!L71</f>
        <v>100</v>
      </c>
      <c r="H100" s="14">
        <f>Calculations!G71</f>
        <v>0</v>
      </c>
      <c r="I100" s="14">
        <f>Calculations!K71</f>
        <v>0</v>
      </c>
      <c r="J100" s="14">
        <f>Calculations!F71</f>
        <v>0</v>
      </c>
      <c r="K100" s="14">
        <f>Calculations!J71</f>
        <v>0</v>
      </c>
      <c r="L100" s="14">
        <f>Calculations!E71</f>
        <v>0</v>
      </c>
      <c r="M100" s="14">
        <f>Calculations!I71</f>
        <v>0</v>
      </c>
      <c r="N100" s="14">
        <f>Calculations!M71</f>
        <v>0.13880676416000001</v>
      </c>
      <c r="O100" s="14">
        <f>Calculations!P71</f>
        <v>0.89608250374425458</v>
      </c>
      <c r="P100" s="14">
        <f>Calculations!N71</f>
        <v>0.10105140483</v>
      </c>
      <c r="Q100" s="14">
        <f>Calculations!Q71</f>
        <v>0.65234858254144501</v>
      </c>
      <c r="R100" s="14">
        <f>Calculations!O71</f>
        <v>0.46774685737299998</v>
      </c>
      <c r="S100" s="14">
        <f>Calculations!R71</f>
        <v>3.0195918592999536</v>
      </c>
      <c r="T100" s="36" t="s">
        <v>193</v>
      </c>
      <c r="U100" s="13" t="s">
        <v>197</v>
      </c>
    </row>
    <row r="101" spans="2:21" x14ac:dyDescent="0.2">
      <c r="U101" s="24"/>
    </row>
    <row r="102" spans="2:21" x14ac:dyDescent="0.2">
      <c r="U102" s="24"/>
    </row>
    <row r="103" spans="2:21" x14ac:dyDescent="0.2">
      <c r="U103" s="24"/>
    </row>
    <row r="104" spans="2:21" x14ac:dyDescent="0.2">
      <c r="U104" s="24"/>
    </row>
    <row r="105" spans="2:21" x14ac:dyDescent="0.2">
      <c r="U105" s="24"/>
    </row>
    <row r="106" spans="2:21" x14ac:dyDescent="0.2">
      <c r="U106" s="24"/>
    </row>
    <row r="107" spans="2:21" x14ac:dyDescent="0.2">
      <c r="U107" s="24"/>
    </row>
    <row r="108" spans="2:21" x14ac:dyDescent="0.2">
      <c r="U108" s="24"/>
    </row>
    <row r="109" spans="2:21" x14ac:dyDescent="0.2">
      <c r="U109" s="24"/>
    </row>
    <row r="110" spans="2:21" x14ac:dyDescent="0.2">
      <c r="U110" s="24"/>
    </row>
    <row r="111" spans="2:21" x14ac:dyDescent="0.2">
      <c r="U111" s="24"/>
    </row>
    <row r="112" spans="2:21" x14ac:dyDescent="0.2">
      <c r="U112" s="24"/>
    </row>
    <row r="113" spans="21:21" x14ac:dyDescent="0.2">
      <c r="U113" s="24"/>
    </row>
    <row r="114" spans="21:21" x14ac:dyDescent="0.2">
      <c r="U114" s="24"/>
    </row>
    <row r="115" spans="21:21" x14ac:dyDescent="0.2">
      <c r="U115" s="24"/>
    </row>
    <row r="116" spans="21:21" x14ac:dyDescent="0.2">
      <c r="U116" s="24"/>
    </row>
    <row r="117" spans="21:21" x14ac:dyDescent="0.2">
      <c r="U117" s="24"/>
    </row>
    <row r="118" spans="21:21" x14ac:dyDescent="0.2">
      <c r="U118" s="24"/>
    </row>
    <row r="119" spans="21:21" x14ac:dyDescent="0.2">
      <c r="U119" s="24"/>
    </row>
    <row r="120" spans="21:21" x14ac:dyDescent="0.2">
      <c r="U120" s="24"/>
    </row>
    <row r="121" spans="21:21" x14ac:dyDescent="0.2">
      <c r="U121" s="24"/>
    </row>
    <row r="122" spans="21:21" x14ac:dyDescent="0.2">
      <c r="U122" s="24"/>
    </row>
    <row r="123" spans="21:21" x14ac:dyDescent="0.2">
      <c r="U123" s="24"/>
    </row>
    <row r="124" spans="21:21" x14ac:dyDescent="0.2">
      <c r="U124" s="24"/>
    </row>
    <row r="125" spans="21:21" x14ac:dyDescent="0.2">
      <c r="U125" s="24"/>
    </row>
    <row r="126" spans="21:21" x14ac:dyDescent="0.2">
      <c r="U126" s="24"/>
    </row>
    <row r="127" spans="21:21" x14ac:dyDescent="0.2">
      <c r="U127" s="24"/>
    </row>
    <row r="128" spans="21:21" x14ac:dyDescent="0.2">
      <c r="U128" s="24"/>
    </row>
    <row r="129" spans="21:21" x14ac:dyDescent="0.2">
      <c r="U129" s="24"/>
    </row>
    <row r="130" spans="21:21" x14ac:dyDescent="0.2">
      <c r="U130" s="24"/>
    </row>
    <row r="131" spans="21:21" x14ac:dyDescent="0.2">
      <c r="U131" s="24"/>
    </row>
    <row r="132" spans="21:21" x14ac:dyDescent="0.2">
      <c r="U132" s="24"/>
    </row>
    <row r="133" spans="21:21" x14ac:dyDescent="0.2">
      <c r="U133" s="24"/>
    </row>
    <row r="134" spans="21:21" x14ac:dyDescent="0.2">
      <c r="U134" s="24"/>
    </row>
    <row r="135" spans="21:21" x14ac:dyDescent="0.2">
      <c r="U135" s="24"/>
    </row>
    <row r="136" spans="21:21" x14ac:dyDescent="0.2">
      <c r="U136" s="24"/>
    </row>
    <row r="137" spans="21:21" x14ac:dyDescent="0.2">
      <c r="U137" s="24"/>
    </row>
    <row r="138" spans="21:21" x14ac:dyDescent="0.2">
      <c r="U138" s="24"/>
    </row>
    <row r="139" spans="21:21" x14ac:dyDescent="0.2">
      <c r="U139" s="24"/>
    </row>
    <row r="140" spans="21:21" x14ac:dyDescent="0.2">
      <c r="U140" s="24"/>
    </row>
    <row r="141" spans="21:21" x14ac:dyDescent="0.2">
      <c r="U141" s="24"/>
    </row>
    <row r="142" spans="21:21" x14ac:dyDescent="0.2">
      <c r="U142" s="24"/>
    </row>
    <row r="143" spans="21:21" x14ac:dyDescent="0.2">
      <c r="U143" s="24"/>
    </row>
    <row r="144" spans="21:21" x14ac:dyDescent="0.2">
      <c r="U144" s="24"/>
    </row>
    <row r="145" spans="21:21" x14ac:dyDescent="0.2">
      <c r="U145" s="24"/>
    </row>
    <row r="146" spans="21:21" x14ac:dyDescent="0.2">
      <c r="U146" s="24"/>
    </row>
    <row r="147" spans="21:21" x14ac:dyDescent="0.2">
      <c r="U147" s="24"/>
    </row>
    <row r="148" spans="21:21" x14ac:dyDescent="0.2">
      <c r="U148" s="24"/>
    </row>
    <row r="149" spans="21:21" x14ac:dyDescent="0.2">
      <c r="U149" s="24"/>
    </row>
    <row r="150" spans="21:21" x14ac:dyDescent="0.2">
      <c r="U150" s="24"/>
    </row>
    <row r="151" spans="21:21" x14ac:dyDescent="0.2">
      <c r="U151" s="24"/>
    </row>
    <row r="152" spans="21:21" x14ac:dyDescent="0.2">
      <c r="U152" s="24"/>
    </row>
    <row r="153" spans="21:21" x14ac:dyDescent="0.2">
      <c r="U153" s="24"/>
    </row>
    <row r="154" spans="21:21" x14ac:dyDescent="0.2">
      <c r="U154" s="24"/>
    </row>
    <row r="155" spans="21:21" x14ac:dyDescent="0.2">
      <c r="U155" s="24"/>
    </row>
    <row r="156" spans="21:21" x14ac:dyDescent="0.2">
      <c r="U156" s="24"/>
    </row>
    <row r="157" spans="21:21" x14ac:dyDescent="0.2">
      <c r="U157" s="24"/>
    </row>
    <row r="158" spans="21:21" x14ac:dyDescent="0.2">
      <c r="U158" s="24"/>
    </row>
    <row r="159" spans="21:21" x14ac:dyDescent="0.2">
      <c r="U159" s="24"/>
    </row>
    <row r="160" spans="21:21" x14ac:dyDescent="0.2">
      <c r="U160" s="24"/>
    </row>
    <row r="161" spans="21:21" x14ac:dyDescent="0.2">
      <c r="U161" s="24"/>
    </row>
    <row r="162" spans="21:21" x14ac:dyDescent="0.2">
      <c r="U162" s="24"/>
    </row>
    <row r="163" spans="21:21" x14ac:dyDescent="0.2">
      <c r="U163" s="24"/>
    </row>
    <row r="164" spans="21:21" x14ac:dyDescent="0.2">
      <c r="U164" s="24"/>
    </row>
    <row r="165" spans="21:21" x14ac:dyDescent="0.2">
      <c r="U165" s="24"/>
    </row>
    <row r="166" spans="21:21" x14ac:dyDescent="0.2">
      <c r="U166" s="24"/>
    </row>
    <row r="167" spans="21:21" x14ac:dyDescent="0.2">
      <c r="U167" s="24"/>
    </row>
    <row r="168" spans="21:21" x14ac:dyDescent="0.2">
      <c r="U168" s="24"/>
    </row>
    <row r="169" spans="21:21" x14ac:dyDescent="0.2">
      <c r="U169" s="24"/>
    </row>
    <row r="170" spans="21:21" x14ac:dyDescent="0.2">
      <c r="U170" s="24"/>
    </row>
    <row r="171" spans="21:21" x14ac:dyDescent="0.2">
      <c r="U171" s="24"/>
    </row>
    <row r="172" spans="21:21" x14ac:dyDescent="0.2">
      <c r="U172" s="24"/>
    </row>
    <row r="173" spans="21:21" x14ac:dyDescent="0.2">
      <c r="U173" s="24"/>
    </row>
    <row r="174" spans="21:21" x14ac:dyDescent="0.2">
      <c r="U174" s="24"/>
    </row>
    <row r="175" spans="21:21" x14ac:dyDescent="0.2">
      <c r="U175" s="24"/>
    </row>
    <row r="176" spans="21:21" x14ac:dyDescent="0.2">
      <c r="U176" s="24"/>
    </row>
    <row r="177" spans="21:21" x14ac:dyDescent="0.2">
      <c r="U177" s="24"/>
    </row>
    <row r="178" spans="21:21" x14ac:dyDescent="0.2">
      <c r="U178" s="24"/>
    </row>
    <row r="179" spans="21:21" x14ac:dyDescent="0.2">
      <c r="U179" s="24"/>
    </row>
    <row r="180" spans="21:21" x14ac:dyDescent="0.2">
      <c r="U180" s="24"/>
    </row>
    <row r="181" spans="21:21" x14ac:dyDescent="0.2">
      <c r="U181" s="24"/>
    </row>
    <row r="182" spans="21:21" x14ac:dyDescent="0.2">
      <c r="U182" s="24"/>
    </row>
    <row r="183" spans="21:21" x14ac:dyDescent="0.2">
      <c r="U183" s="24"/>
    </row>
    <row r="184" spans="21:21" x14ac:dyDescent="0.2">
      <c r="U184" s="24"/>
    </row>
    <row r="185" spans="21:21" x14ac:dyDescent="0.2">
      <c r="U185" s="24"/>
    </row>
    <row r="186" spans="21:21" x14ac:dyDescent="0.2">
      <c r="U186" s="24"/>
    </row>
    <row r="187" spans="21:21" x14ac:dyDescent="0.2">
      <c r="U187" s="24"/>
    </row>
    <row r="188" spans="21:21" x14ac:dyDescent="0.2">
      <c r="U188" s="24"/>
    </row>
    <row r="189" spans="21:21" x14ac:dyDescent="0.2">
      <c r="U189" s="24"/>
    </row>
    <row r="190" spans="21:21" x14ac:dyDescent="0.2">
      <c r="U190" s="24"/>
    </row>
    <row r="191" spans="21:21" x14ac:dyDescent="0.2">
      <c r="U191" s="24"/>
    </row>
    <row r="192" spans="21:21" x14ac:dyDescent="0.2">
      <c r="U192" s="24"/>
    </row>
    <row r="193" spans="21:21" x14ac:dyDescent="0.2">
      <c r="U193" s="24"/>
    </row>
    <row r="194" spans="21:21" x14ac:dyDescent="0.2">
      <c r="U194" s="24"/>
    </row>
    <row r="195" spans="21:21" x14ac:dyDescent="0.2">
      <c r="U195" s="24"/>
    </row>
    <row r="196" spans="21:21" x14ac:dyDescent="0.2">
      <c r="U196" s="24"/>
    </row>
    <row r="197" spans="21:21" x14ac:dyDescent="0.2">
      <c r="U197" s="24"/>
    </row>
    <row r="198" spans="21:21" x14ac:dyDescent="0.2">
      <c r="U198" s="24"/>
    </row>
    <row r="199" spans="21:21" x14ac:dyDescent="0.2">
      <c r="U199" s="24"/>
    </row>
    <row r="200" spans="21:21" x14ac:dyDescent="0.2">
      <c r="U200" s="24"/>
    </row>
    <row r="201" spans="21:21" x14ac:dyDescent="0.2">
      <c r="U201" s="24"/>
    </row>
    <row r="202" spans="21:21" x14ac:dyDescent="0.2">
      <c r="U202" s="24"/>
    </row>
    <row r="203" spans="21:21" x14ac:dyDescent="0.2">
      <c r="U203" s="24"/>
    </row>
    <row r="204" spans="21:21" x14ac:dyDescent="0.2">
      <c r="U204" s="24"/>
    </row>
    <row r="205" spans="21:21" x14ac:dyDescent="0.2">
      <c r="U205" s="24"/>
    </row>
    <row r="206" spans="21:21" x14ac:dyDescent="0.2">
      <c r="U206" s="24"/>
    </row>
    <row r="207" spans="21:21" x14ac:dyDescent="0.2">
      <c r="U207" s="24"/>
    </row>
    <row r="208" spans="21:21" x14ac:dyDescent="0.2">
      <c r="U208" s="24"/>
    </row>
    <row r="209" spans="21:21" x14ac:dyDescent="0.2">
      <c r="U209" s="24"/>
    </row>
    <row r="210" spans="21:21" x14ac:dyDescent="0.2">
      <c r="U210" s="24"/>
    </row>
    <row r="211" spans="21:21" x14ac:dyDescent="0.2">
      <c r="U211" s="24"/>
    </row>
    <row r="212" spans="21:21" x14ac:dyDescent="0.2">
      <c r="U212" s="24"/>
    </row>
    <row r="213" spans="21:21" x14ac:dyDescent="0.2">
      <c r="U213" s="24"/>
    </row>
    <row r="214" spans="21:21" x14ac:dyDescent="0.2">
      <c r="U214" s="24"/>
    </row>
    <row r="215" spans="21:21" x14ac:dyDescent="0.2">
      <c r="U215" s="24"/>
    </row>
    <row r="216" spans="21:21" x14ac:dyDescent="0.2">
      <c r="U216" s="24"/>
    </row>
    <row r="217" spans="21:21" x14ac:dyDescent="0.2">
      <c r="U217" s="24"/>
    </row>
    <row r="218" spans="21:21" x14ac:dyDescent="0.2">
      <c r="U218" s="24"/>
    </row>
    <row r="219" spans="21:21" x14ac:dyDescent="0.2">
      <c r="U219" s="24"/>
    </row>
    <row r="220" spans="21:21" x14ac:dyDescent="0.2">
      <c r="U220" s="24"/>
    </row>
    <row r="221" spans="21:21" x14ac:dyDescent="0.2">
      <c r="U221" s="24"/>
    </row>
    <row r="222" spans="21:21" x14ac:dyDescent="0.2">
      <c r="U222" s="24"/>
    </row>
    <row r="223" spans="21:21" x14ac:dyDescent="0.2">
      <c r="U223" s="24"/>
    </row>
    <row r="224" spans="21:21" x14ac:dyDescent="0.2">
      <c r="U224" s="24"/>
    </row>
    <row r="225" spans="21:21" x14ac:dyDescent="0.2">
      <c r="U225" s="24"/>
    </row>
    <row r="226" spans="21:21" x14ac:dyDescent="0.2">
      <c r="U226" s="24"/>
    </row>
    <row r="227" spans="21:21" x14ac:dyDescent="0.2">
      <c r="U227" s="24"/>
    </row>
    <row r="228" spans="21:21" x14ac:dyDescent="0.2">
      <c r="U228" s="24"/>
    </row>
    <row r="229" spans="21:21" x14ac:dyDescent="0.2">
      <c r="U229" s="24"/>
    </row>
    <row r="230" spans="21:21" x14ac:dyDescent="0.2">
      <c r="U230" s="24"/>
    </row>
    <row r="231" spans="21:21" x14ac:dyDescent="0.2">
      <c r="U231" s="24"/>
    </row>
    <row r="232" spans="21:21" x14ac:dyDescent="0.2">
      <c r="U232" s="24"/>
    </row>
    <row r="233" spans="21:21" x14ac:dyDescent="0.2">
      <c r="U233" s="24"/>
    </row>
    <row r="234" spans="21:21" x14ac:dyDescent="0.2">
      <c r="U234" s="24"/>
    </row>
    <row r="235" spans="21:21" x14ac:dyDescent="0.2">
      <c r="U235" s="24"/>
    </row>
    <row r="236" spans="21:21" x14ac:dyDescent="0.2">
      <c r="U236" s="24"/>
    </row>
    <row r="237" spans="21:21" x14ac:dyDescent="0.2">
      <c r="U237" s="24"/>
    </row>
    <row r="238" spans="21:21" x14ac:dyDescent="0.2">
      <c r="U238" s="24"/>
    </row>
    <row r="239" spans="21:21" x14ac:dyDescent="0.2">
      <c r="U239" s="24"/>
    </row>
    <row r="240" spans="21:21" x14ac:dyDescent="0.2">
      <c r="U240" s="24"/>
    </row>
    <row r="241" spans="21:21" x14ac:dyDescent="0.2">
      <c r="U241" s="24"/>
    </row>
    <row r="242" spans="21:21" x14ac:dyDescent="0.2">
      <c r="U242" s="24"/>
    </row>
    <row r="243" spans="21:21" x14ac:dyDescent="0.2">
      <c r="U243" s="24"/>
    </row>
    <row r="244" spans="21:21" x14ac:dyDescent="0.2">
      <c r="U244" s="24"/>
    </row>
    <row r="245" spans="21:21" x14ac:dyDescent="0.2">
      <c r="U245" s="24"/>
    </row>
    <row r="246" spans="21:21" x14ac:dyDescent="0.2">
      <c r="U246" s="24"/>
    </row>
    <row r="247" spans="21:21" x14ac:dyDescent="0.2">
      <c r="U247" s="24"/>
    </row>
    <row r="248" spans="21:21" x14ac:dyDescent="0.2">
      <c r="U248" s="24"/>
    </row>
    <row r="249" spans="21:21" x14ac:dyDescent="0.2">
      <c r="U249" s="24"/>
    </row>
    <row r="250" spans="21:21" x14ac:dyDescent="0.2">
      <c r="U250" s="24"/>
    </row>
    <row r="251" spans="21:21" x14ac:dyDescent="0.2">
      <c r="U251" s="24"/>
    </row>
    <row r="252" spans="21:21" x14ac:dyDescent="0.2">
      <c r="U252" s="24"/>
    </row>
    <row r="253" spans="21:21" x14ac:dyDescent="0.2">
      <c r="U253" s="24"/>
    </row>
    <row r="254" spans="21:21" x14ac:dyDescent="0.2">
      <c r="U254" s="24"/>
    </row>
    <row r="255" spans="21:21" x14ac:dyDescent="0.2">
      <c r="U255" s="24"/>
    </row>
    <row r="256" spans="21:21" x14ac:dyDescent="0.2">
      <c r="U256" s="24"/>
    </row>
    <row r="257" spans="21:21" x14ac:dyDescent="0.2">
      <c r="U257" s="24"/>
    </row>
    <row r="258" spans="21:21" x14ac:dyDescent="0.2">
      <c r="U258" s="24"/>
    </row>
    <row r="259" spans="21:21" x14ac:dyDescent="0.2">
      <c r="U259" s="24"/>
    </row>
    <row r="260" spans="21:21" x14ac:dyDescent="0.2">
      <c r="U260" s="24"/>
    </row>
    <row r="261" spans="21:21" x14ac:dyDescent="0.2">
      <c r="U261" s="24"/>
    </row>
    <row r="262" spans="21:21" x14ac:dyDescent="0.2">
      <c r="U262" s="24"/>
    </row>
    <row r="263" spans="21:21" x14ac:dyDescent="0.2">
      <c r="U263" s="24"/>
    </row>
    <row r="264" spans="21:21" x14ac:dyDescent="0.2">
      <c r="U264" s="24"/>
    </row>
    <row r="265" spans="21:21" x14ac:dyDescent="0.2">
      <c r="U265" s="24"/>
    </row>
    <row r="266" spans="21:21" x14ac:dyDescent="0.2">
      <c r="U266" s="24"/>
    </row>
    <row r="267" spans="21:21" x14ac:dyDescent="0.2">
      <c r="U267" s="24"/>
    </row>
    <row r="268" spans="21:21" x14ac:dyDescent="0.2">
      <c r="U268" s="24"/>
    </row>
    <row r="269" spans="21:21" x14ac:dyDescent="0.2">
      <c r="U269" s="24"/>
    </row>
    <row r="270" spans="21:21" x14ac:dyDescent="0.2">
      <c r="U270" s="24"/>
    </row>
    <row r="271" spans="21:21" x14ac:dyDescent="0.2">
      <c r="U271" s="24"/>
    </row>
    <row r="272" spans="21:21" x14ac:dyDescent="0.2">
      <c r="U272" s="24"/>
    </row>
    <row r="273" spans="21:21" x14ac:dyDescent="0.2">
      <c r="U273" s="24"/>
    </row>
    <row r="274" spans="21:21" x14ac:dyDescent="0.2">
      <c r="U274" s="24"/>
    </row>
    <row r="275" spans="21:21" x14ac:dyDescent="0.2">
      <c r="U275" s="24"/>
    </row>
    <row r="276" spans="21:21" x14ac:dyDescent="0.2">
      <c r="U276" s="24"/>
    </row>
    <row r="277" spans="21:21" x14ac:dyDescent="0.2">
      <c r="U277" s="24"/>
    </row>
    <row r="278" spans="21:21" x14ac:dyDescent="0.2">
      <c r="U278" s="24"/>
    </row>
    <row r="279" spans="21:21" x14ac:dyDescent="0.2">
      <c r="U279" s="24"/>
    </row>
    <row r="280" spans="21:21" x14ac:dyDescent="0.2">
      <c r="U280" s="24"/>
    </row>
    <row r="281" spans="21:21" x14ac:dyDescent="0.2">
      <c r="U281" s="24"/>
    </row>
    <row r="282" spans="21:21" x14ac:dyDescent="0.2">
      <c r="U282" s="24"/>
    </row>
    <row r="283" spans="21:21" x14ac:dyDescent="0.2">
      <c r="U283" s="24"/>
    </row>
    <row r="284" spans="21:21" x14ac:dyDescent="0.2">
      <c r="U284" s="24"/>
    </row>
    <row r="285" spans="21:21" x14ac:dyDescent="0.2">
      <c r="U285" s="24"/>
    </row>
    <row r="286" spans="21:21" x14ac:dyDescent="0.2">
      <c r="U286" s="24"/>
    </row>
    <row r="287" spans="21:21" x14ac:dyDescent="0.2">
      <c r="U287" s="24"/>
    </row>
    <row r="288" spans="21:21" x14ac:dyDescent="0.2">
      <c r="U288" s="24"/>
    </row>
    <row r="289" spans="21:21" x14ac:dyDescent="0.2">
      <c r="U289" s="24"/>
    </row>
    <row r="290" spans="21:21" x14ac:dyDescent="0.2">
      <c r="U290" s="24"/>
    </row>
    <row r="291" spans="21:21" x14ac:dyDescent="0.2">
      <c r="U291" s="24"/>
    </row>
    <row r="292" spans="21:21" x14ac:dyDescent="0.2">
      <c r="U292" s="24"/>
    </row>
    <row r="293" spans="21:21" x14ac:dyDescent="0.2">
      <c r="U293" s="24"/>
    </row>
    <row r="294" spans="21:21" x14ac:dyDescent="0.2">
      <c r="U294" s="24"/>
    </row>
    <row r="295" spans="21:21" x14ac:dyDescent="0.2">
      <c r="U295" s="24"/>
    </row>
    <row r="296" spans="21:21" x14ac:dyDescent="0.2">
      <c r="U296" s="24"/>
    </row>
    <row r="297" spans="21:21" x14ac:dyDescent="0.2">
      <c r="U297" s="24"/>
    </row>
    <row r="298" spans="21:21" x14ac:dyDescent="0.2">
      <c r="U298" s="24"/>
    </row>
    <row r="299" spans="21:21" x14ac:dyDescent="0.2">
      <c r="U299" s="24"/>
    </row>
    <row r="300" spans="21:21" x14ac:dyDescent="0.2">
      <c r="U300" s="24"/>
    </row>
    <row r="301" spans="21:21" x14ac:dyDescent="0.2">
      <c r="U301" s="24"/>
    </row>
    <row r="302" spans="21:21" x14ac:dyDescent="0.2">
      <c r="U302" s="24"/>
    </row>
    <row r="303" spans="21:21" x14ac:dyDescent="0.2">
      <c r="U303" s="24"/>
    </row>
    <row r="304" spans="21:21" x14ac:dyDescent="0.2">
      <c r="U304" s="24"/>
    </row>
    <row r="305" spans="21:21" x14ac:dyDescent="0.2">
      <c r="U305" s="24"/>
    </row>
    <row r="306" spans="21:21" x14ac:dyDescent="0.2">
      <c r="U306" s="24"/>
    </row>
    <row r="307" spans="21:21" x14ac:dyDescent="0.2">
      <c r="U307" s="24"/>
    </row>
    <row r="308" spans="21:21" x14ac:dyDescent="0.2">
      <c r="U308" s="24"/>
    </row>
    <row r="309" spans="21:21" x14ac:dyDescent="0.2">
      <c r="U309" s="24"/>
    </row>
    <row r="310" spans="21:21" x14ac:dyDescent="0.2">
      <c r="U310" s="24"/>
    </row>
    <row r="311" spans="21:21" x14ac:dyDescent="0.2">
      <c r="U311" s="24"/>
    </row>
    <row r="312" spans="21:21" x14ac:dyDescent="0.2">
      <c r="U312" s="24"/>
    </row>
    <row r="313" spans="21:21" x14ac:dyDescent="0.2">
      <c r="U313" s="24"/>
    </row>
    <row r="314" spans="21:21" x14ac:dyDescent="0.2">
      <c r="U314" s="24"/>
    </row>
    <row r="315" spans="21:21" x14ac:dyDescent="0.2">
      <c r="U315" s="24"/>
    </row>
    <row r="316" spans="21:21" x14ac:dyDescent="0.2">
      <c r="U316" s="24"/>
    </row>
    <row r="317" spans="21:21" x14ac:dyDescent="0.2">
      <c r="U317" s="24"/>
    </row>
    <row r="318" spans="21:21" x14ac:dyDescent="0.2">
      <c r="U318" s="24"/>
    </row>
    <row r="319" spans="21:21" x14ac:dyDescent="0.2">
      <c r="U319" s="24"/>
    </row>
    <row r="320" spans="21:21" x14ac:dyDescent="0.2">
      <c r="U320" s="24"/>
    </row>
    <row r="321" spans="21:21" x14ac:dyDescent="0.2">
      <c r="U321" s="24"/>
    </row>
    <row r="322" spans="21:21" x14ac:dyDescent="0.2">
      <c r="U322" s="24"/>
    </row>
    <row r="323" spans="21:21" x14ac:dyDescent="0.2">
      <c r="U323" s="24"/>
    </row>
    <row r="324" spans="21:21" x14ac:dyDescent="0.2">
      <c r="U324" s="24"/>
    </row>
    <row r="325" spans="21:21" x14ac:dyDescent="0.2">
      <c r="U325" s="24"/>
    </row>
    <row r="326" spans="21:21" x14ac:dyDescent="0.2">
      <c r="U326" s="24"/>
    </row>
    <row r="327" spans="21:21" x14ac:dyDescent="0.2">
      <c r="U327" s="24"/>
    </row>
    <row r="328" spans="21:21" x14ac:dyDescent="0.2">
      <c r="U328" s="24"/>
    </row>
    <row r="329" spans="21:21" x14ac:dyDescent="0.2">
      <c r="U329" s="24"/>
    </row>
    <row r="330" spans="21:21" x14ac:dyDescent="0.2">
      <c r="U330" s="24"/>
    </row>
    <row r="331" spans="21:21" x14ac:dyDescent="0.2">
      <c r="U331" s="24"/>
    </row>
    <row r="332" spans="21:21" x14ac:dyDescent="0.2">
      <c r="U332" s="24"/>
    </row>
    <row r="333" spans="21:21" x14ac:dyDescent="0.2">
      <c r="U333" s="24"/>
    </row>
    <row r="334" spans="21:21" x14ac:dyDescent="0.2">
      <c r="U334" s="24"/>
    </row>
    <row r="335" spans="21:21" x14ac:dyDescent="0.2">
      <c r="U335" s="24"/>
    </row>
    <row r="336" spans="21:21" x14ac:dyDescent="0.2">
      <c r="U336" s="24"/>
    </row>
    <row r="337" spans="21:21" x14ac:dyDescent="0.2">
      <c r="U337" s="24"/>
    </row>
    <row r="338" spans="21:21" x14ac:dyDescent="0.2">
      <c r="U338" s="24"/>
    </row>
    <row r="339" spans="21:21" x14ac:dyDescent="0.2">
      <c r="U339" s="24"/>
    </row>
    <row r="340" spans="21:21" x14ac:dyDescent="0.2">
      <c r="U340" s="24"/>
    </row>
    <row r="341" spans="21:21" x14ac:dyDescent="0.2">
      <c r="U341" s="24"/>
    </row>
    <row r="342" spans="21:21" x14ac:dyDescent="0.2">
      <c r="U342" s="24"/>
    </row>
    <row r="343" spans="21:21" x14ac:dyDescent="0.2">
      <c r="U343" s="24"/>
    </row>
    <row r="344" spans="21:21" x14ac:dyDescent="0.2">
      <c r="U344" s="24"/>
    </row>
    <row r="345" spans="21:21" x14ac:dyDescent="0.2">
      <c r="U345" s="24"/>
    </row>
    <row r="346" spans="21:21" x14ac:dyDescent="0.2">
      <c r="U346" s="24"/>
    </row>
    <row r="347" spans="21:21" x14ac:dyDescent="0.2">
      <c r="U347" s="24"/>
    </row>
    <row r="348" spans="21:21" x14ac:dyDescent="0.2">
      <c r="U348" s="24"/>
    </row>
    <row r="349" spans="21:21" x14ac:dyDescent="0.2">
      <c r="U349" s="24"/>
    </row>
    <row r="350" spans="21:21" x14ac:dyDescent="0.2">
      <c r="U350" s="24"/>
    </row>
    <row r="351" spans="21:21" x14ac:dyDescent="0.2">
      <c r="U351" s="24"/>
    </row>
    <row r="352" spans="21:21" x14ac:dyDescent="0.2">
      <c r="U352" s="24"/>
    </row>
    <row r="353" spans="21:21" x14ac:dyDescent="0.2">
      <c r="U353" s="24"/>
    </row>
    <row r="354" spans="21:21" x14ac:dyDescent="0.2">
      <c r="U354" s="24"/>
    </row>
    <row r="355" spans="21:21" x14ac:dyDescent="0.2">
      <c r="U355" s="24"/>
    </row>
    <row r="356" spans="21:21" x14ac:dyDescent="0.2">
      <c r="U356" s="24"/>
    </row>
    <row r="357" spans="21:21" x14ac:dyDescent="0.2">
      <c r="U357" s="24"/>
    </row>
    <row r="358" spans="21:21" x14ac:dyDescent="0.2">
      <c r="U358" s="24"/>
    </row>
    <row r="359" spans="21:21" x14ac:dyDescent="0.2">
      <c r="U359" s="24"/>
    </row>
    <row r="360" spans="21:21" x14ac:dyDescent="0.2">
      <c r="U360" s="24"/>
    </row>
    <row r="361" spans="21:21" x14ac:dyDescent="0.2">
      <c r="U361" s="24"/>
    </row>
    <row r="362" spans="21:21" x14ac:dyDescent="0.2">
      <c r="U362" s="24"/>
    </row>
    <row r="363" spans="21:21" x14ac:dyDescent="0.2">
      <c r="U363" s="24"/>
    </row>
    <row r="364" spans="21:21" x14ac:dyDescent="0.2">
      <c r="U364" s="24"/>
    </row>
    <row r="365" spans="21:21" x14ac:dyDescent="0.2">
      <c r="U365" s="24"/>
    </row>
    <row r="366" spans="21:21" x14ac:dyDescent="0.2">
      <c r="U366" s="24"/>
    </row>
    <row r="367" spans="21:21" x14ac:dyDescent="0.2">
      <c r="U367" s="24"/>
    </row>
    <row r="368" spans="21:21" x14ac:dyDescent="0.2">
      <c r="U368" s="24"/>
    </row>
    <row r="369" spans="21:21" x14ac:dyDescent="0.2">
      <c r="U369" s="24"/>
    </row>
    <row r="370" spans="21:21" x14ac:dyDescent="0.2">
      <c r="U370" s="24"/>
    </row>
    <row r="371" spans="21:21" x14ac:dyDescent="0.2">
      <c r="U371" s="24"/>
    </row>
    <row r="372" spans="21:21" x14ac:dyDescent="0.2">
      <c r="U372" s="24"/>
    </row>
    <row r="373" spans="21:21" x14ac:dyDescent="0.2">
      <c r="U373" s="24"/>
    </row>
    <row r="374" spans="21:21" x14ac:dyDescent="0.2">
      <c r="U374" s="24"/>
    </row>
    <row r="375" spans="21:21" x14ac:dyDescent="0.2">
      <c r="U375" s="24"/>
    </row>
    <row r="376" spans="21:21" x14ac:dyDescent="0.2">
      <c r="U376" s="24"/>
    </row>
    <row r="377" spans="21:21" x14ac:dyDescent="0.2">
      <c r="U377" s="24"/>
    </row>
    <row r="378" spans="21:21" x14ac:dyDescent="0.2">
      <c r="U378" s="24"/>
    </row>
    <row r="379" spans="21:21" x14ac:dyDescent="0.2">
      <c r="U379" s="24"/>
    </row>
    <row r="380" spans="21:21" x14ac:dyDescent="0.2">
      <c r="U380" s="24"/>
    </row>
    <row r="381" spans="21:21" x14ac:dyDescent="0.2">
      <c r="U381" s="24"/>
    </row>
    <row r="382" spans="21:21" x14ac:dyDescent="0.2">
      <c r="U382" s="24"/>
    </row>
    <row r="383" spans="21:21" x14ac:dyDescent="0.2">
      <c r="U383" s="24"/>
    </row>
    <row r="384" spans="21:21" x14ac:dyDescent="0.2">
      <c r="U384" s="24"/>
    </row>
    <row r="385" spans="21:21" x14ac:dyDescent="0.2">
      <c r="U385" s="24"/>
    </row>
    <row r="386" spans="21:21" x14ac:dyDescent="0.2">
      <c r="U386" s="24"/>
    </row>
    <row r="387" spans="21:21" x14ac:dyDescent="0.2">
      <c r="U387" s="24"/>
    </row>
    <row r="388" spans="21:21" x14ac:dyDescent="0.2">
      <c r="U388" s="24"/>
    </row>
    <row r="389" spans="21:21" x14ac:dyDescent="0.2">
      <c r="U389" s="24"/>
    </row>
    <row r="390" spans="21:21" x14ac:dyDescent="0.2">
      <c r="U390" s="24"/>
    </row>
    <row r="391" spans="21:21" x14ac:dyDescent="0.2">
      <c r="U391" s="24"/>
    </row>
    <row r="392" spans="21:21" x14ac:dyDescent="0.2">
      <c r="U392" s="24"/>
    </row>
    <row r="393" spans="21:21" x14ac:dyDescent="0.2">
      <c r="U393" s="24"/>
    </row>
    <row r="394" spans="21:21" x14ac:dyDescent="0.2">
      <c r="U394" s="24"/>
    </row>
    <row r="395" spans="21:21" x14ac:dyDescent="0.2">
      <c r="U395" s="24"/>
    </row>
    <row r="396" spans="21:21" x14ac:dyDescent="0.2">
      <c r="U396" s="24"/>
    </row>
    <row r="397" spans="21:21" x14ac:dyDescent="0.2">
      <c r="U397" s="24"/>
    </row>
    <row r="398" spans="21:21" x14ac:dyDescent="0.2">
      <c r="U398" s="24"/>
    </row>
    <row r="399" spans="21:21" x14ac:dyDescent="0.2">
      <c r="U399" s="24"/>
    </row>
    <row r="400" spans="21:21" x14ac:dyDescent="0.2">
      <c r="U400" s="24"/>
    </row>
    <row r="401" spans="21:21" x14ac:dyDescent="0.2">
      <c r="U401" s="24"/>
    </row>
    <row r="402" spans="21:21" x14ac:dyDescent="0.2">
      <c r="U402" s="24"/>
    </row>
    <row r="403" spans="21:21" x14ac:dyDescent="0.2">
      <c r="U403" s="24"/>
    </row>
    <row r="404" spans="21:21" x14ac:dyDescent="0.2">
      <c r="U404" s="24"/>
    </row>
    <row r="405" spans="21:21" x14ac:dyDescent="0.2">
      <c r="U405" s="24"/>
    </row>
    <row r="406" spans="21:21" x14ac:dyDescent="0.2">
      <c r="U406" s="24"/>
    </row>
    <row r="407" spans="21:21" x14ac:dyDescent="0.2">
      <c r="U407" s="24"/>
    </row>
    <row r="408" spans="21:21" x14ac:dyDescent="0.2">
      <c r="U408" s="24"/>
    </row>
    <row r="409" spans="21:21" x14ac:dyDescent="0.2">
      <c r="U409" s="24"/>
    </row>
    <row r="410" spans="21:21" x14ac:dyDescent="0.2">
      <c r="U410" s="24"/>
    </row>
    <row r="411" spans="21:21" x14ac:dyDescent="0.2">
      <c r="U411" s="24"/>
    </row>
    <row r="412" spans="21:21" x14ac:dyDescent="0.2">
      <c r="U412" s="24"/>
    </row>
    <row r="413" spans="21:21" x14ac:dyDescent="0.2">
      <c r="U413" s="24"/>
    </row>
    <row r="414" spans="21:21" x14ac:dyDescent="0.2">
      <c r="U414" s="24"/>
    </row>
    <row r="415" spans="21:21" x14ac:dyDescent="0.2">
      <c r="U415" s="24"/>
    </row>
    <row r="416" spans="21:21" x14ac:dyDescent="0.2">
      <c r="U416" s="24"/>
    </row>
    <row r="417" spans="21:21" x14ac:dyDescent="0.2">
      <c r="U417" s="24"/>
    </row>
    <row r="418" spans="21:21" x14ac:dyDescent="0.2">
      <c r="U418" s="24"/>
    </row>
    <row r="419" spans="21:21" x14ac:dyDescent="0.2">
      <c r="U419" s="24"/>
    </row>
    <row r="420" spans="21:21" x14ac:dyDescent="0.2">
      <c r="U420" s="24"/>
    </row>
    <row r="421" spans="21:21" x14ac:dyDescent="0.2">
      <c r="U421" s="24"/>
    </row>
    <row r="422" spans="21:21" x14ac:dyDescent="0.2">
      <c r="U422" s="24"/>
    </row>
    <row r="423" spans="21:21" x14ac:dyDescent="0.2">
      <c r="U423" s="24"/>
    </row>
    <row r="424" spans="21:21" x14ac:dyDescent="0.2">
      <c r="U424" s="24"/>
    </row>
    <row r="425" spans="21:21" x14ac:dyDescent="0.2">
      <c r="U425" s="24"/>
    </row>
    <row r="426" spans="21:21" x14ac:dyDescent="0.2">
      <c r="U426" s="24"/>
    </row>
    <row r="427" spans="21:21" x14ac:dyDescent="0.2">
      <c r="U427" s="24"/>
    </row>
    <row r="428" spans="21:21" x14ac:dyDescent="0.2">
      <c r="U428" s="24"/>
    </row>
    <row r="429" spans="21:21" x14ac:dyDescent="0.2">
      <c r="U429" s="24"/>
    </row>
    <row r="430" spans="21:21" x14ac:dyDescent="0.2">
      <c r="U430" s="24"/>
    </row>
    <row r="431" spans="21:21" x14ac:dyDescent="0.2">
      <c r="U431" s="24"/>
    </row>
    <row r="432" spans="21:21" x14ac:dyDescent="0.2">
      <c r="U432" s="24"/>
    </row>
    <row r="433" spans="21:21" x14ac:dyDescent="0.2">
      <c r="U433" s="24"/>
    </row>
    <row r="434" spans="21:21" x14ac:dyDescent="0.2">
      <c r="U434" s="24"/>
    </row>
    <row r="435" spans="21:21" x14ac:dyDescent="0.2">
      <c r="U435" s="24"/>
    </row>
    <row r="436" spans="21:21" x14ac:dyDescent="0.2">
      <c r="U436" s="24"/>
    </row>
    <row r="437" spans="21:21" x14ac:dyDescent="0.2">
      <c r="U437" s="24"/>
    </row>
    <row r="438" spans="21:21" x14ac:dyDescent="0.2">
      <c r="U438" s="24"/>
    </row>
    <row r="439" spans="21:21" x14ac:dyDescent="0.2">
      <c r="U439" s="24"/>
    </row>
    <row r="440" spans="21:21" x14ac:dyDescent="0.2">
      <c r="U440" s="24"/>
    </row>
    <row r="441" spans="21:21" x14ac:dyDescent="0.2">
      <c r="U441" s="24"/>
    </row>
    <row r="442" spans="21:21" x14ac:dyDescent="0.2">
      <c r="U442" s="24"/>
    </row>
    <row r="443" spans="21:21" x14ac:dyDescent="0.2">
      <c r="U443" s="24"/>
    </row>
    <row r="444" spans="21:21" x14ac:dyDescent="0.2">
      <c r="U444" s="24"/>
    </row>
    <row r="445" spans="21:21" x14ac:dyDescent="0.2">
      <c r="U445" s="24"/>
    </row>
    <row r="446" spans="21:21" x14ac:dyDescent="0.2">
      <c r="U446" s="24"/>
    </row>
    <row r="447" spans="21:21" x14ac:dyDescent="0.2">
      <c r="U447" s="24"/>
    </row>
    <row r="448" spans="21:21" x14ac:dyDescent="0.2">
      <c r="U448" s="24"/>
    </row>
    <row r="449" spans="21:21" x14ac:dyDescent="0.2">
      <c r="U449" s="24"/>
    </row>
    <row r="450" spans="21:21" x14ac:dyDescent="0.2">
      <c r="U450" s="24"/>
    </row>
    <row r="451" spans="21:21" x14ac:dyDescent="0.2">
      <c r="U451" s="24"/>
    </row>
    <row r="452" spans="21:21" x14ac:dyDescent="0.2">
      <c r="U452" s="24"/>
    </row>
    <row r="453" spans="21:21" x14ac:dyDescent="0.2">
      <c r="U453" s="24"/>
    </row>
    <row r="454" spans="21:21" x14ac:dyDescent="0.2">
      <c r="U454" s="24"/>
    </row>
    <row r="455" spans="21:21" x14ac:dyDescent="0.2">
      <c r="U455" s="24"/>
    </row>
    <row r="456" spans="21:21" x14ac:dyDescent="0.2">
      <c r="U456" s="24"/>
    </row>
    <row r="457" spans="21:21" x14ac:dyDescent="0.2">
      <c r="U457" s="24"/>
    </row>
    <row r="458" spans="21:21" x14ac:dyDescent="0.2">
      <c r="U458" s="24"/>
    </row>
    <row r="459" spans="21:21" x14ac:dyDescent="0.2">
      <c r="U459" s="24"/>
    </row>
    <row r="460" spans="21:21" x14ac:dyDescent="0.2">
      <c r="U460" s="24"/>
    </row>
    <row r="461" spans="21:21" x14ac:dyDescent="0.2">
      <c r="U461" s="24"/>
    </row>
    <row r="462" spans="21:21" x14ac:dyDescent="0.2">
      <c r="U462" s="24"/>
    </row>
    <row r="463" spans="21:21" x14ac:dyDescent="0.2">
      <c r="U463" s="24"/>
    </row>
    <row r="464" spans="21:21" x14ac:dyDescent="0.2">
      <c r="U464" s="24"/>
    </row>
    <row r="465" spans="21:21" x14ac:dyDescent="0.2">
      <c r="U465" s="24"/>
    </row>
    <row r="466" spans="21:21" x14ac:dyDescent="0.2">
      <c r="U466" s="24"/>
    </row>
    <row r="467" spans="21:21" x14ac:dyDescent="0.2">
      <c r="U467" s="24"/>
    </row>
    <row r="468" spans="21:21" x14ac:dyDescent="0.2">
      <c r="U468" s="24"/>
    </row>
    <row r="469" spans="21:21" x14ac:dyDescent="0.2">
      <c r="U469" s="24"/>
    </row>
    <row r="470" spans="21:21" x14ac:dyDescent="0.2">
      <c r="U470" s="24"/>
    </row>
    <row r="471" spans="21:21" x14ac:dyDescent="0.2">
      <c r="U471" s="24"/>
    </row>
    <row r="472" spans="21:21" x14ac:dyDescent="0.2">
      <c r="U472" s="24"/>
    </row>
    <row r="473" spans="21:21" x14ac:dyDescent="0.2">
      <c r="U473" s="24"/>
    </row>
    <row r="474" spans="21:21" x14ac:dyDescent="0.2">
      <c r="U474" s="24"/>
    </row>
    <row r="475" spans="21:21" x14ac:dyDescent="0.2">
      <c r="U475" s="24"/>
    </row>
    <row r="476" spans="21:21" x14ac:dyDescent="0.2">
      <c r="U476" s="24"/>
    </row>
    <row r="477" spans="21:21" x14ac:dyDescent="0.2">
      <c r="U477" s="24"/>
    </row>
    <row r="478" spans="21:21" x14ac:dyDescent="0.2">
      <c r="U478" s="24"/>
    </row>
    <row r="479" spans="21:21" x14ac:dyDescent="0.2">
      <c r="U479" s="24"/>
    </row>
    <row r="480" spans="21:21" x14ac:dyDescent="0.2">
      <c r="U480" s="24"/>
    </row>
    <row r="481" spans="21:21" x14ac:dyDescent="0.2">
      <c r="U481" s="24"/>
    </row>
    <row r="482" spans="21:21" x14ac:dyDescent="0.2">
      <c r="U482" s="24"/>
    </row>
    <row r="483" spans="21:21" x14ac:dyDescent="0.2">
      <c r="U483" s="24"/>
    </row>
    <row r="484" spans="21:21" x14ac:dyDescent="0.2">
      <c r="U484" s="24"/>
    </row>
    <row r="485" spans="21:21" x14ac:dyDescent="0.2">
      <c r="U485" s="24"/>
    </row>
    <row r="486" spans="21:21" x14ac:dyDescent="0.2">
      <c r="U486" s="24"/>
    </row>
    <row r="487" spans="21:21" x14ac:dyDescent="0.2">
      <c r="U487" s="24"/>
    </row>
    <row r="488" spans="21:21" x14ac:dyDescent="0.2">
      <c r="U488" s="24"/>
    </row>
    <row r="489" spans="21:21" x14ac:dyDescent="0.2">
      <c r="U489" s="24"/>
    </row>
    <row r="490" spans="21:21" x14ac:dyDescent="0.2">
      <c r="U490" s="24"/>
    </row>
    <row r="491" spans="21:21" x14ac:dyDescent="0.2">
      <c r="U491" s="24"/>
    </row>
    <row r="492" spans="21:21" x14ac:dyDescent="0.2">
      <c r="U492" s="24"/>
    </row>
    <row r="493" spans="21:21" x14ac:dyDescent="0.2">
      <c r="U493" s="24"/>
    </row>
    <row r="494" spans="21:21" x14ac:dyDescent="0.2">
      <c r="U494" s="24"/>
    </row>
    <row r="495" spans="21:21" x14ac:dyDescent="0.2">
      <c r="U495" s="24"/>
    </row>
    <row r="496" spans="21:21" x14ac:dyDescent="0.2">
      <c r="U496" s="24"/>
    </row>
    <row r="497" spans="21:21" x14ac:dyDescent="0.2">
      <c r="U497" s="24"/>
    </row>
    <row r="498" spans="21:21" x14ac:dyDescent="0.2">
      <c r="U498" s="24"/>
    </row>
    <row r="499" spans="21:21" x14ac:dyDescent="0.2">
      <c r="U499" s="24"/>
    </row>
    <row r="500" spans="21:21" x14ac:dyDescent="0.2">
      <c r="U500" s="24"/>
    </row>
    <row r="501" spans="21:21" x14ac:dyDescent="0.2">
      <c r="U501" s="24"/>
    </row>
    <row r="502" spans="21:21" x14ac:dyDescent="0.2">
      <c r="U502" s="24"/>
    </row>
    <row r="503" spans="21:21" x14ac:dyDescent="0.2">
      <c r="U503" s="24"/>
    </row>
    <row r="504" spans="21:21" x14ac:dyDescent="0.2">
      <c r="U504" s="24"/>
    </row>
    <row r="505" spans="21:21" x14ac:dyDescent="0.2">
      <c r="U505" s="24"/>
    </row>
    <row r="506" spans="21:21" x14ac:dyDescent="0.2">
      <c r="U506" s="24"/>
    </row>
    <row r="507" spans="21:21" x14ac:dyDescent="0.2">
      <c r="U507" s="24"/>
    </row>
    <row r="508" spans="21:21" x14ac:dyDescent="0.2">
      <c r="U508" s="24"/>
    </row>
    <row r="509" spans="21:21" x14ac:dyDescent="0.2">
      <c r="U509" s="24"/>
    </row>
    <row r="510" spans="21:21" x14ac:dyDescent="0.2">
      <c r="U510" s="24"/>
    </row>
    <row r="511" spans="21:21" x14ac:dyDescent="0.2">
      <c r="U511" s="24"/>
    </row>
    <row r="512" spans="21:21" x14ac:dyDescent="0.2">
      <c r="U512" s="24"/>
    </row>
    <row r="513" spans="21:21" x14ac:dyDescent="0.2">
      <c r="U513" s="24"/>
    </row>
    <row r="514" spans="21:21" x14ac:dyDescent="0.2">
      <c r="U514" s="24"/>
    </row>
    <row r="515" spans="21:21" x14ac:dyDescent="0.2">
      <c r="U515" s="24"/>
    </row>
    <row r="516" spans="21:21" x14ac:dyDescent="0.2">
      <c r="U516" s="24"/>
    </row>
    <row r="517" spans="21:21" x14ac:dyDescent="0.2">
      <c r="U517" s="24"/>
    </row>
    <row r="518" spans="21:21" x14ac:dyDescent="0.2">
      <c r="U518" s="24"/>
    </row>
    <row r="519" spans="21:21" x14ac:dyDescent="0.2">
      <c r="U519" s="24"/>
    </row>
    <row r="520" spans="21:21" x14ac:dyDescent="0.2">
      <c r="U520" s="24"/>
    </row>
    <row r="521" spans="21:21" x14ac:dyDescent="0.2">
      <c r="U521" s="24"/>
    </row>
    <row r="522" spans="21:21" x14ac:dyDescent="0.2">
      <c r="U522" s="24"/>
    </row>
    <row r="523" spans="21:21" x14ac:dyDescent="0.2">
      <c r="U523" s="24"/>
    </row>
    <row r="524" spans="21:21" x14ac:dyDescent="0.2">
      <c r="U524" s="24"/>
    </row>
    <row r="525" spans="21:21" x14ac:dyDescent="0.2">
      <c r="U525" s="24"/>
    </row>
    <row r="526" spans="21:21" x14ac:dyDescent="0.2">
      <c r="U526" s="24"/>
    </row>
    <row r="527" spans="21:21" x14ac:dyDescent="0.2">
      <c r="U527" s="24"/>
    </row>
    <row r="528" spans="21:21" x14ac:dyDescent="0.2">
      <c r="U528" s="24"/>
    </row>
    <row r="529" spans="21:21" x14ac:dyDescent="0.2">
      <c r="U529" s="24"/>
    </row>
    <row r="530" spans="21:21" x14ac:dyDescent="0.2">
      <c r="U530" s="24"/>
    </row>
    <row r="531" spans="21:21" x14ac:dyDescent="0.2">
      <c r="U531" s="24"/>
    </row>
    <row r="532" spans="21:21" x14ac:dyDescent="0.2">
      <c r="U532" s="24"/>
    </row>
    <row r="533" spans="21:21" x14ac:dyDescent="0.2">
      <c r="U533" s="24"/>
    </row>
    <row r="534" spans="21:21" x14ac:dyDescent="0.2">
      <c r="U534" s="24"/>
    </row>
    <row r="535" spans="21:21" x14ac:dyDescent="0.2">
      <c r="U535" s="24"/>
    </row>
    <row r="536" spans="21:21" x14ac:dyDescent="0.2">
      <c r="U536" s="24"/>
    </row>
    <row r="537" spans="21:21" x14ac:dyDescent="0.2">
      <c r="U537" s="24"/>
    </row>
    <row r="538" spans="21:21" x14ac:dyDescent="0.2">
      <c r="U538" s="24"/>
    </row>
    <row r="539" spans="21:21" x14ac:dyDescent="0.2">
      <c r="U539" s="24"/>
    </row>
    <row r="540" spans="21:21" x14ac:dyDescent="0.2">
      <c r="U540" s="24"/>
    </row>
    <row r="541" spans="21:21" x14ac:dyDescent="0.2">
      <c r="U541" s="24"/>
    </row>
    <row r="542" spans="21:21" x14ac:dyDescent="0.2">
      <c r="U542" s="24"/>
    </row>
    <row r="543" spans="21:21" x14ac:dyDescent="0.2">
      <c r="U543" s="24"/>
    </row>
    <row r="544" spans="21:21" x14ac:dyDescent="0.2">
      <c r="U544" s="24"/>
    </row>
    <row r="545" spans="21:21" x14ac:dyDescent="0.2">
      <c r="U545" s="24"/>
    </row>
    <row r="546" spans="21:21" x14ac:dyDescent="0.2">
      <c r="U546" s="24"/>
    </row>
    <row r="547" spans="21:21" x14ac:dyDescent="0.2">
      <c r="U547" s="24"/>
    </row>
    <row r="548" spans="21:21" x14ac:dyDescent="0.2">
      <c r="U548" s="24"/>
    </row>
    <row r="549" spans="21:21" x14ac:dyDescent="0.2">
      <c r="U549" s="24"/>
    </row>
    <row r="550" spans="21:21" x14ac:dyDescent="0.2">
      <c r="U550" s="24"/>
    </row>
    <row r="551" spans="21:21" x14ac:dyDescent="0.2">
      <c r="U551" s="24"/>
    </row>
    <row r="552" spans="21:21" x14ac:dyDescent="0.2">
      <c r="U552" s="24"/>
    </row>
    <row r="553" spans="21:21" x14ac:dyDescent="0.2">
      <c r="U553" s="24"/>
    </row>
    <row r="554" spans="21:21" x14ac:dyDescent="0.2">
      <c r="U554" s="24"/>
    </row>
    <row r="555" spans="21:21" x14ac:dyDescent="0.2">
      <c r="U555" s="24"/>
    </row>
    <row r="556" spans="21:21" x14ac:dyDescent="0.2">
      <c r="U556" s="24"/>
    </row>
    <row r="557" spans="21:21" x14ac:dyDescent="0.2">
      <c r="U557" s="24"/>
    </row>
    <row r="558" spans="21:21" x14ac:dyDescent="0.2">
      <c r="U558" s="24"/>
    </row>
    <row r="559" spans="21:21" x14ac:dyDescent="0.2">
      <c r="U559" s="24"/>
    </row>
    <row r="560" spans="21:21" x14ac:dyDescent="0.2">
      <c r="U560" s="24"/>
    </row>
    <row r="561" spans="21:21" x14ac:dyDescent="0.2">
      <c r="U561" s="24"/>
    </row>
    <row r="562" spans="21:21" x14ac:dyDescent="0.2">
      <c r="U562" s="24"/>
    </row>
    <row r="563" spans="21:21" x14ac:dyDescent="0.2">
      <c r="U563" s="24"/>
    </row>
    <row r="564" spans="21:21" x14ac:dyDescent="0.2">
      <c r="U564" s="24"/>
    </row>
    <row r="565" spans="21:21" x14ac:dyDescent="0.2">
      <c r="U565" s="24"/>
    </row>
    <row r="566" spans="21:21" x14ac:dyDescent="0.2">
      <c r="U566" s="24"/>
    </row>
    <row r="567" spans="21:21" x14ac:dyDescent="0.2">
      <c r="U567" s="24"/>
    </row>
    <row r="568" spans="21:21" x14ac:dyDescent="0.2">
      <c r="U568" s="24"/>
    </row>
    <row r="569" spans="21:21" x14ac:dyDescent="0.2">
      <c r="U569" s="24"/>
    </row>
    <row r="570" spans="21:21" x14ac:dyDescent="0.2">
      <c r="U570" s="24"/>
    </row>
    <row r="571" spans="21:21" x14ac:dyDescent="0.2">
      <c r="U571" s="24"/>
    </row>
    <row r="572" spans="21:21" x14ac:dyDescent="0.2">
      <c r="U572" s="24"/>
    </row>
    <row r="573" spans="21:21" x14ac:dyDescent="0.2">
      <c r="U573" s="24"/>
    </row>
    <row r="574" spans="21:21" x14ac:dyDescent="0.2">
      <c r="U574" s="24"/>
    </row>
    <row r="575" spans="21:21" x14ac:dyDescent="0.2">
      <c r="U575" s="24"/>
    </row>
    <row r="576" spans="21:21" x14ac:dyDescent="0.2">
      <c r="U576" s="24"/>
    </row>
    <row r="577" spans="21:21" x14ac:dyDescent="0.2">
      <c r="U577" s="24"/>
    </row>
    <row r="578" spans="21:21" x14ac:dyDescent="0.2">
      <c r="U578" s="24"/>
    </row>
    <row r="579" spans="21:21" x14ac:dyDescent="0.2">
      <c r="U579" s="24"/>
    </row>
    <row r="580" spans="21:21" x14ac:dyDescent="0.2">
      <c r="U580" s="24"/>
    </row>
    <row r="581" spans="21:21" x14ac:dyDescent="0.2">
      <c r="U581" s="24"/>
    </row>
    <row r="582" spans="21:21" x14ac:dyDescent="0.2">
      <c r="U582" s="24"/>
    </row>
    <row r="583" spans="21:21" x14ac:dyDescent="0.2">
      <c r="U583" s="24"/>
    </row>
    <row r="584" spans="21:21" x14ac:dyDescent="0.2">
      <c r="U584" s="24"/>
    </row>
    <row r="585" spans="21:21" x14ac:dyDescent="0.2">
      <c r="U585" s="24"/>
    </row>
    <row r="586" spans="21:21" x14ac:dyDescent="0.2">
      <c r="U586" s="24"/>
    </row>
    <row r="587" spans="21:21" x14ac:dyDescent="0.2">
      <c r="U587" s="24"/>
    </row>
    <row r="588" spans="21:21" x14ac:dyDescent="0.2">
      <c r="U588" s="24"/>
    </row>
    <row r="589" spans="21:21" x14ac:dyDescent="0.2">
      <c r="U589" s="24"/>
    </row>
    <row r="590" spans="21:21" x14ac:dyDescent="0.2">
      <c r="U590" s="24"/>
    </row>
    <row r="591" spans="21:21" x14ac:dyDescent="0.2">
      <c r="U591" s="24"/>
    </row>
    <row r="592" spans="21:21" x14ac:dyDescent="0.2">
      <c r="U592" s="24"/>
    </row>
    <row r="593" spans="21:21" x14ac:dyDescent="0.2">
      <c r="U593" s="24"/>
    </row>
    <row r="594" spans="21:21" x14ac:dyDescent="0.2">
      <c r="U594" s="24"/>
    </row>
    <row r="595" spans="21:21" x14ac:dyDescent="0.2">
      <c r="U595" s="24"/>
    </row>
    <row r="596" spans="21:21" x14ac:dyDescent="0.2">
      <c r="U596" s="24"/>
    </row>
    <row r="597" spans="21:21" x14ac:dyDescent="0.2">
      <c r="U597" s="24"/>
    </row>
    <row r="598" spans="21:21" x14ac:dyDescent="0.2">
      <c r="U598" s="24"/>
    </row>
    <row r="599" spans="21:21" x14ac:dyDescent="0.2">
      <c r="U599" s="24"/>
    </row>
    <row r="600" spans="21:21" x14ac:dyDescent="0.2">
      <c r="U600" s="24"/>
    </row>
    <row r="601" spans="21:21" x14ac:dyDescent="0.2">
      <c r="U601" s="24"/>
    </row>
    <row r="602" spans="21:21" x14ac:dyDescent="0.2">
      <c r="U602" s="24"/>
    </row>
    <row r="603" spans="21:21" x14ac:dyDescent="0.2">
      <c r="U603" s="24"/>
    </row>
    <row r="604" spans="21:21" x14ac:dyDescent="0.2">
      <c r="U604" s="24"/>
    </row>
    <row r="605" spans="21:21" x14ac:dyDescent="0.2">
      <c r="U605" s="24"/>
    </row>
    <row r="606" spans="21:21" x14ac:dyDescent="0.2">
      <c r="U606" s="24"/>
    </row>
    <row r="607" spans="21:21" x14ac:dyDescent="0.2">
      <c r="U607" s="24"/>
    </row>
    <row r="608" spans="21:21" x14ac:dyDescent="0.2">
      <c r="U608" s="24"/>
    </row>
    <row r="609" spans="21:21" x14ac:dyDescent="0.2">
      <c r="U609" s="24"/>
    </row>
    <row r="610" spans="21:21" x14ac:dyDescent="0.2">
      <c r="U610" s="24"/>
    </row>
    <row r="611" spans="21:21" x14ac:dyDescent="0.2">
      <c r="U611" s="24"/>
    </row>
    <row r="612" spans="21:21" x14ac:dyDescent="0.2">
      <c r="U612" s="24"/>
    </row>
    <row r="613" spans="21:21" x14ac:dyDescent="0.2">
      <c r="U613" s="24"/>
    </row>
    <row r="614" spans="21:21" x14ac:dyDescent="0.2">
      <c r="U614" s="24"/>
    </row>
    <row r="615" spans="21:21" x14ac:dyDescent="0.2">
      <c r="U615" s="24"/>
    </row>
    <row r="616" spans="21:21" x14ac:dyDescent="0.2">
      <c r="U616" s="24"/>
    </row>
    <row r="617" spans="21:21" x14ac:dyDescent="0.2">
      <c r="U617" s="24"/>
    </row>
    <row r="618" spans="21:21" x14ac:dyDescent="0.2">
      <c r="U618" s="24"/>
    </row>
    <row r="619" spans="21:21" x14ac:dyDescent="0.2">
      <c r="U619" s="24"/>
    </row>
    <row r="620" spans="21:21" x14ac:dyDescent="0.2">
      <c r="U620" s="24"/>
    </row>
    <row r="621" spans="21:21" x14ac:dyDescent="0.2">
      <c r="U621" s="24"/>
    </row>
    <row r="622" spans="21:21" x14ac:dyDescent="0.2">
      <c r="U622" s="24"/>
    </row>
    <row r="623" spans="21:21" x14ac:dyDescent="0.2">
      <c r="U623" s="24"/>
    </row>
    <row r="624" spans="21:21" x14ac:dyDescent="0.2">
      <c r="U624" s="24"/>
    </row>
    <row r="625" spans="21:21" x14ac:dyDescent="0.2">
      <c r="U625" s="24"/>
    </row>
    <row r="626" spans="21:21" x14ac:dyDescent="0.2">
      <c r="U626" s="24"/>
    </row>
    <row r="627" spans="21:21" x14ac:dyDescent="0.2">
      <c r="U627" s="24"/>
    </row>
    <row r="628" spans="21:21" x14ac:dyDescent="0.2">
      <c r="U628" s="24"/>
    </row>
    <row r="629" spans="21:21" x14ac:dyDescent="0.2">
      <c r="U629" s="24"/>
    </row>
    <row r="630" spans="21:21" x14ac:dyDescent="0.2">
      <c r="U630" s="24"/>
    </row>
    <row r="631" spans="21:21" x14ac:dyDescent="0.2">
      <c r="U631" s="24"/>
    </row>
    <row r="632" spans="21:21" x14ac:dyDescent="0.2">
      <c r="U632" s="24"/>
    </row>
    <row r="633" spans="21:21" x14ac:dyDescent="0.2">
      <c r="U633" s="24"/>
    </row>
    <row r="634" spans="21:21" x14ac:dyDescent="0.2">
      <c r="U634" s="24"/>
    </row>
    <row r="635" spans="21:21" x14ac:dyDescent="0.2">
      <c r="U635" s="24"/>
    </row>
    <row r="636" spans="21:21" x14ac:dyDescent="0.2">
      <c r="U636" s="24"/>
    </row>
    <row r="637" spans="21:21" x14ac:dyDescent="0.2">
      <c r="U637" s="24"/>
    </row>
    <row r="638" spans="21:21" x14ac:dyDescent="0.2">
      <c r="U638" s="24"/>
    </row>
    <row r="639" spans="21:21" x14ac:dyDescent="0.2">
      <c r="U639" s="24"/>
    </row>
    <row r="640" spans="21:21" x14ac:dyDescent="0.2">
      <c r="U640" s="24"/>
    </row>
    <row r="641" spans="21:21" x14ac:dyDescent="0.2">
      <c r="U641" s="24"/>
    </row>
    <row r="642" spans="21:21" x14ac:dyDescent="0.2">
      <c r="U642" s="24"/>
    </row>
    <row r="643" spans="21:21" x14ac:dyDescent="0.2">
      <c r="U643" s="24"/>
    </row>
    <row r="644" spans="21:21" x14ac:dyDescent="0.2">
      <c r="U644" s="24"/>
    </row>
    <row r="645" spans="21:21" x14ac:dyDescent="0.2">
      <c r="U645" s="24"/>
    </row>
    <row r="646" spans="21:21" x14ac:dyDescent="0.2">
      <c r="U646" s="24"/>
    </row>
    <row r="647" spans="21:21" x14ac:dyDescent="0.2">
      <c r="U647" s="24"/>
    </row>
    <row r="648" spans="21:21" x14ac:dyDescent="0.2">
      <c r="U648" s="24"/>
    </row>
    <row r="649" spans="21:21" x14ac:dyDescent="0.2">
      <c r="U649" s="24"/>
    </row>
    <row r="650" spans="21:21" x14ac:dyDescent="0.2">
      <c r="U650" s="24"/>
    </row>
    <row r="651" spans="21:21" x14ac:dyDescent="0.2">
      <c r="U651" s="24"/>
    </row>
    <row r="652" spans="21:21" x14ac:dyDescent="0.2">
      <c r="U652" s="24"/>
    </row>
    <row r="653" spans="21:21" x14ac:dyDescent="0.2">
      <c r="U653" s="24"/>
    </row>
    <row r="654" spans="21:21" x14ac:dyDescent="0.2">
      <c r="U654" s="24"/>
    </row>
    <row r="655" spans="21:21" x14ac:dyDescent="0.2">
      <c r="U655" s="24"/>
    </row>
    <row r="656" spans="21:21" x14ac:dyDescent="0.2">
      <c r="U656" s="24"/>
    </row>
    <row r="657" spans="21:21" x14ac:dyDescent="0.2">
      <c r="U657" s="24"/>
    </row>
    <row r="658" spans="21:21" x14ac:dyDescent="0.2">
      <c r="U658" s="24"/>
    </row>
    <row r="659" spans="21:21" x14ac:dyDescent="0.2">
      <c r="U659" s="24"/>
    </row>
    <row r="660" spans="21:21" x14ac:dyDescent="0.2">
      <c r="U660" s="24"/>
    </row>
    <row r="661" spans="21:21" x14ac:dyDescent="0.2">
      <c r="U661" s="24"/>
    </row>
    <row r="662" spans="21:21" x14ac:dyDescent="0.2">
      <c r="U662" s="24"/>
    </row>
    <row r="663" spans="21:21" x14ac:dyDescent="0.2">
      <c r="U663" s="24"/>
    </row>
    <row r="664" spans="21:21" x14ac:dyDescent="0.2">
      <c r="U664" s="24"/>
    </row>
    <row r="665" spans="21:21" x14ac:dyDescent="0.2">
      <c r="U665" s="24"/>
    </row>
    <row r="666" spans="21:21" x14ac:dyDescent="0.2">
      <c r="U666" s="24"/>
    </row>
    <row r="667" spans="21:21" x14ac:dyDescent="0.2">
      <c r="U667" s="24"/>
    </row>
    <row r="668" spans="21:21" x14ac:dyDescent="0.2">
      <c r="U668" s="24"/>
    </row>
    <row r="669" spans="21:21" x14ac:dyDescent="0.2">
      <c r="U669" s="24"/>
    </row>
    <row r="670" spans="21:21" x14ac:dyDescent="0.2">
      <c r="U670" s="24"/>
    </row>
    <row r="671" spans="21:21" x14ac:dyDescent="0.2">
      <c r="U671" s="24"/>
    </row>
    <row r="672" spans="21:21" x14ac:dyDescent="0.2">
      <c r="U672" s="24"/>
    </row>
    <row r="673" spans="21:21" x14ac:dyDescent="0.2">
      <c r="U673" s="24"/>
    </row>
    <row r="674" spans="21:21" x14ac:dyDescent="0.2">
      <c r="U674" s="24"/>
    </row>
    <row r="675" spans="21:21" x14ac:dyDescent="0.2">
      <c r="U675" s="24"/>
    </row>
    <row r="676" spans="21:21" x14ac:dyDescent="0.2">
      <c r="U676" s="24"/>
    </row>
    <row r="677" spans="21:21" x14ac:dyDescent="0.2">
      <c r="U677" s="24"/>
    </row>
    <row r="678" spans="21:21" x14ac:dyDescent="0.2">
      <c r="U678" s="24"/>
    </row>
    <row r="679" spans="21:21" x14ac:dyDescent="0.2">
      <c r="U679" s="24"/>
    </row>
    <row r="680" spans="21:21" x14ac:dyDescent="0.2">
      <c r="U680" s="24"/>
    </row>
    <row r="681" spans="21:21" x14ac:dyDescent="0.2">
      <c r="U681" s="24"/>
    </row>
    <row r="682" spans="21:21" x14ac:dyDescent="0.2">
      <c r="U682" s="24"/>
    </row>
    <row r="683" spans="21:21" x14ac:dyDescent="0.2">
      <c r="U683" s="24"/>
    </row>
    <row r="684" spans="21:21" x14ac:dyDescent="0.2">
      <c r="U684" s="24"/>
    </row>
    <row r="685" spans="21:21" x14ac:dyDescent="0.2">
      <c r="U685" s="24"/>
    </row>
    <row r="686" spans="21:21" x14ac:dyDescent="0.2">
      <c r="U686" s="24"/>
    </row>
    <row r="687" spans="21:21" x14ac:dyDescent="0.2">
      <c r="U687" s="24"/>
    </row>
    <row r="688" spans="21:21" x14ac:dyDescent="0.2">
      <c r="U688" s="24"/>
    </row>
    <row r="689" spans="21:21" x14ac:dyDescent="0.2">
      <c r="U689" s="24"/>
    </row>
    <row r="690" spans="21:21" x14ac:dyDescent="0.2">
      <c r="U690" s="24"/>
    </row>
    <row r="691" spans="21:21" x14ac:dyDescent="0.2">
      <c r="U691" s="24"/>
    </row>
    <row r="692" spans="21:21" x14ac:dyDescent="0.2">
      <c r="U692" s="24"/>
    </row>
    <row r="693" spans="21:21" x14ac:dyDescent="0.2">
      <c r="U693" s="24"/>
    </row>
    <row r="694" spans="21:21" x14ac:dyDescent="0.2">
      <c r="U694" s="24"/>
    </row>
    <row r="695" spans="21:21" x14ac:dyDescent="0.2">
      <c r="U695" s="24"/>
    </row>
    <row r="696" spans="21:21" x14ac:dyDescent="0.2">
      <c r="U696" s="24"/>
    </row>
    <row r="697" spans="21:21" x14ac:dyDescent="0.2">
      <c r="U697" s="24"/>
    </row>
    <row r="698" spans="21:21" x14ac:dyDescent="0.2">
      <c r="U698" s="24"/>
    </row>
    <row r="699" spans="21:21" x14ac:dyDescent="0.2">
      <c r="U699" s="24"/>
    </row>
    <row r="700" spans="21:21" x14ac:dyDescent="0.2">
      <c r="U700" s="24"/>
    </row>
    <row r="701" spans="21:21" x14ac:dyDescent="0.2">
      <c r="U701" s="24"/>
    </row>
    <row r="702" spans="21:21" x14ac:dyDescent="0.2">
      <c r="U702" s="24"/>
    </row>
    <row r="703" spans="21:21" x14ac:dyDescent="0.2">
      <c r="U703" s="24"/>
    </row>
    <row r="704" spans="21:21" x14ac:dyDescent="0.2">
      <c r="U704" s="24"/>
    </row>
    <row r="705" spans="21:21" x14ac:dyDescent="0.2">
      <c r="U705" s="24"/>
    </row>
    <row r="706" spans="21:21" x14ac:dyDescent="0.2">
      <c r="U706" s="24"/>
    </row>
    <row r="707" spans="21:21" x14ac:dyDescent="0.2">
      <c r="U707" s="24"/>
    </row>
    <row r="708" spans="21:21" x14ac:dyDescent="0.2">
      <c r="U708" s="24"/>
    </row>
    <row r="709" spans="21:21" x14ac:dyDescent="0.2">
      <c r="U709" s="24"/>
    </row>
    <row r="710" spans="21:21" x14ac:dyDescent="0.2">
      <c r="U710" s="24"/>
    </row>
    <row r="711" spans="21:21" x14ac:dyDescent="0.2">
      <c r="U711" s="24"/>
    </row>
    <row r="712" spans="21:21" x14ac:dyDescent="0.2">
      <c r="U712" s="24"/>
    </row>
    <row r="713" spans="21:21" x14ac:dyDescent="0.2">
      <c r="U713" s="24"/>
    </row>
    <row r="714" spans="21:21" x14ac:dyDescent="0.2">
      <c r="U714" s="24"/>
    </row>
    <row r="715" spans="21:21" x14ac:dyDescent="0.2">
      <c r="U715" s="24"/>
    </row>
    <row r="716" spans="21:21" x14ac:dyDescent="0.2">
      <c r="U716" s="24"/>
    </row>
    <row r="717" spans="21:21" x14ac:dyDescent="0.2">
      <c r="U717" s="24"/>
    </row>
    <row r="718" spans="21:21" x14ac:dyDescent="0.2">
      <c r="U718" s="24"/>
    </row>
    <row r="719" spans="21:21" x14ac:dyDescent="0.2">
      <c r="U719" s="24"/>
    </row>
    <row r="720" spans="21:21" x14ac:dyDescent="0.2">
      <c r="U720" s="24"/>
    </row>
    <row r="721" spans="21:21" x14ac:dyDescent="0.2">
      <c r="U721" s="24"/>
    </row>
    <row r="722" spans="21:21" x14ac:dyDescent="0.2">
      <c r="U722" s="24"/>
    </row>
    <row r="723" spans="21:21" x14ac:dyDescent="0.2">
      <c r="U723" s="24"/>
    </row>
    <row r="724" spans="21:21" x14ac:dyDescent="0.2">
      <c r="U724" s="24"/>
    </row>
    <row r="725" spans="21:21" x14ac:dyDescent="0.2">
      <c r="U725" s="24"/>
    </row>
    <row r="726" spans="21:21" x14ac:dyDescent="0.2">
      <c r="U726" s="24"/>
    </row>
    <row r="727" spans="21:21" x14ac:dyDescent="0.2">
      <c r="U727" s="24"/>
    </row>
    <row r="728" spans="21:21" x14ac:dyDescent="0.2">
      <c r="U728" s="24"/>
    </row>
    <row r="729" spans="21:21" x14ac:dyDescent="0.2">
      <c r="U729" s="24"/>
    </row>
    <row r="730" spans="21:21" x14ac:dyDescent="0.2">
      <c r="U730" s="24"/>
    </row>
    <row r="731" spans="21:21" x14ac:dyDescent="0.2">
      <c r="U731" s="24"/>
    </row>
    <row r="732" spans="21:21" x14ac:dyDescent="0.2">
      <c r="U732" s="24"/>
    </row>
    <row r="733" spans="21:21" x14ac:dyDescent="0.2">
      <c r="U733" s="24"/>
    </row>
    <row r="734" spans="21:21" x14ac:dyDescent="0.2">
      <c r="U734" s="24"/>
    </row>
    <row r="735" spans="21:21" x14ac:dyDescent="0.2">
      <c r="U735" s="24"/>
    </row>
    <row r="736" spans="21:21" x14ac:dyDescent="0.2">
      <c r="U736" s="24"/>
    </row>
    <row r="737" spans="21:21" x14ac:dyDescent="0.2">
      <c r="U737" s="24"/>
    </row>
    <row r="738" spans="21:21" x14ac:dyDescent="0.2">
      <c r="U738" s="24"/>
    </row>
    <row r="739" spans="21:21" x14ac:dyDescent="0.2">
      <c r="U739" s="24"/>
    </row>
    <row r="740" spans="21:21" x14ac:dyDescent="0.2">
      <c r="U740" s="24"/>
    </row>
    <row r="741" spans="21:21" x14ac:dyDescent="0.2">
      <c r="U741" s="24"/>
    </row>
    <row r="742" spans="21:21" x14ac:dyDescent="0.2">
      <c r="U742" s="24"/>
    </row>
    <row r="743" spans="21:21" x14ac:dyDescent="0.2">
      <c r="U743" s="24"/>
    </row>
    <row r="744" spans="21:21" x14ac:dyDescent="0.2">
      <c r="U744" s="24"/>
    </row>
    <row r="745" spans="21:21" x14ac:dyDescent="0.2">
      <c r="U745" s="24"/>
    </row>
    <row r="746" spans="21:21" x14ac:dyDescent="0.2">
      <c r="U746" s="24"/>
    </row>
    <row r="747" spans="21:21" x14ac:dyDescent="0.2">
      <c r="U747" s="24"/>
    </row>
    <row r="748" spans="21:21" x14ac:dyDescent="0.2">
      <c r="U748" s="24"/>
    </row>
    <row r="749" spans="21:21" x14ac:dyDescent="0.2">
      <c r="U749" s="24"/>
    </row>
    <row r="750" spans="21:21" x14ac:dyDescent="0.2">
      <c r="U750" s="24"/>
    </row>
    <row r="751" spans="21:21" x14ac:dyDescent="0.2">
      <c r="U751" s="24"/>
    </row>
    <row r="752" spans="21:21" x14ac:dyDescent="0.2">
      <c r="U752" s="24"/>
    </row>
    <row r="753" spans="21:21" x14ac:dyDescent="0.2">
      <c r="U753" s="24"/>
    </row>
    <row r="754" spans="21:21" x14ac:dyDescent="0.2">
      <c r="U754" s="24"/>
    </row>
    <row r="755" spans="21:21" x14ac:dyDescent="0.2">
      <c r="U755" s="24"/>
    </row>
    <row r="756" spans="21:21" x14ac:dyDescent="0.2">
      <c r="U756" s="24"/>
    </row>
    <row r="757" spans="21:21" x14ac:dyDescent="0.2">
      <c r="U757" s="24"/>
    </row>
    <row r="758" spans="21:21" x14ac:dyDescent="0.2">
      <c r="U758" s="24"/>
    </row>
    <row r="759" spans="21:21" x14ac:dyDescent="0.2">
      <c r="U759" s="24"/>
    </row>
    <row r="760" spans="21:21" x14ac:dyDescent="0.2">
      <c r="U760" s="24"/>
    </row>
    <row r="761" spans="21:21" x14ac:dyDescent="0.2">
      <c r="U761" s="24"/>
    </row>
    <row r="762" spans="21:21" x14ac:dyDescent="0.2">
      <c r="U762" s="24"/>
    </row>
    <row r="763" spans="21:21" x14ac:dyDescent="0.2">
      <c r="U763" s="24"/>
    </row>
    <row r="764" spans="21:21" x14ac:dyDescent="0.2">
      <c r="U764" s="24"/>
    </row>
    <row r="765" spans="21:21" x14ac:dyDescent="0.2">
      <c r="U765" s="24"/>
    </row>
    <row r="766" spans="21:21" x14ac:dyDescent="0.2">
      <c r="U766" s="24"/>
    </row>
    <row r="767" spans="21:21" x14ac:dyDescent="0.2">
      <c r="U767" s="24"/>
    </row>
    <row r="768" spans="21:21" x14ac:dyDescent="0.2">
      <c r="U768" s="24"/>
    </row>
    <row r="769" spans="21:21" x14ac:dyDescent="0.2">
      <c r="U769" s="24"/>
    </row>
    <row r="770" spans="21:21" x14ac:dyDescent="0.2">
      <c r="U770" s="24"/>
    </row>
    <row r="771" spans="21:21" x14ac:dyDescent="0.2">
      <c r="U771" s="24"/>
    </row>
    <row r="772" spans="21:21" x14ac:dyDescent="0.2">
      <c r="U772" s="24"/>
    </row>
    <row r="773" spans="21:21" x14ac:dyDescent="0.2">
      <c r="U773" s="24"/>
    </row>
    <row r="774" spans="21:21" x14ac:dyDescent="0.2">
      <c r="U774" s="24"/>
    </row>
    <row r="775" spans="21:21" x14ac:dyDescent="0.2">
      <c r="U775" s="24"/>
    </row>
    <row r="776" spans="21:21" x14ac:dyDescent="0.2">
      <c r="U776" s="24"/>
    </row>
    <row r="777" spans="21:21" x14ac:dyDescent="0.2">
      <c r="U777" s="24"/>
    </row>
    <row r="778" spans="21:21" x14ac:dyDescent="0.2">
      <c r="U778" s="24"/>
    </row>
    <row r="779" spans="21:21" x14ac:dyDescent="0.2">
      <c r="U779" s="24"/>
    </row>
    <row r="780" spans="21:21" x14ac:dyDescent="0.2">
      <c r="U780" s="24"/>
    </row>
    <row r="781" spans="21:21" x14ac:dyDescent="0.2">
      <c r="U781" s="24"/>
    </row>
    <row r="782" spans="21:21" x14ac:dyDescent="0.2">
      <c r="U782" s="24"/>
    </row>
    <row r="783" spans="21:21" x14ac:dyDescent="0.2">
      <c r="U783" s="24"/>
    </row>
    <row r="784" spans="21:21" x14ac:dyDescent="0.2">
      <c r="U784" s="24"/>
    </row>
    <row r="785" spans="21:21" x14ac:dyDescent="0.2">
      <c r="U785" s="24"/>
    </row>
    <row r="786" spans="21:21" x14ac:dyDescent="0.2">
      <c r="U786" s="24"/>
    </row>
    <row r="787" spans="21:21" x14ac:dyDescent="0.2">
      <c r="U787" s="24"/>
    </row>
    <row r="788" spans="21:21" x14ac:dyDescent="0.2">
      <c r="U788" s="24"/>
    </row>
    <row r="789" spans="21:21" x14ac:dyDescent="0.2">
      <c r="U789" s="24"/>
    </row>
    <row r="790" spans="21:21" x14ac:dyDescent="0.2">
      <c r="U790" s="24"/>
    </row>
    <row r="791" spans="21:21" x14ac:dyDescent="0.2">
      <c r="U791" s="24"/>
    </row>
    <row r="792" spans="21:21" x14ac:dyDescent="0.2">
      <c r="U792" s="24"/>
    </row>
    <row r="793" spans="21:21" x14ac:dyDescent="0.2">
      <c r="U793" s="24"/>
    </row>
    <row r="794" spans="21:21" x14ac:dyDescent="0.2">
      <c r="U794" s="24"/>
    </row>
    <row r="795" spans="21:21" x14ac:dyDescent="0.2">
      <c r="U795" s="24"/>
    </row>
    <row r="796" spans="21:21" x14ac:dyDescent="0.2">
      <c r="U796" s="24"/>
    </row>
    <row r="797" spans="21:21" x14ac:dyDescent="0.2">
      <c r="U797" s="24"/>
    </row>
    <row r="798" spans="21:21" x14ac:dyDescent="0.2">
      <c r="U798" s="24"/>
    </row>
    <row r="799" spans="21:21" x14ac:dyDescent="0.2">
      <c r="U799" s="24"/>
    </row>
    <row r="800" spans="21:21" x14ac:dyDescent="0.2">
      <c r="U800" s="24"/>
    </row>
    <row r="801" spans="21:21" x14ac:dyDescent="0.2">
      <c r="U801" s="24"/>
    </row>
    <row r="802" spans="21:21" x14ac:dyDescent="0.2">
      <c r="U802" s="24"/>
    </row>
    <row r="803" spans="21:21" x14ac:dyDescent="0.2">
      <c r="U803" s="24"/>
    </row>
    <row r="804" spans="21:21" x14ac:dyDescent="0.2">
      <c r="U804" s="24"/>
    </row>
    <row r="805" spans="21:21" x14ac:dyDescent="0.2">
      <c r="U805" s="24"/>
    </row>
    <row r="806" spans="21:21" x14ac:dyDescent="0.2">
      <c r="U806" s="24"/>
    </row>
    <row r="807" spans="21:21" x14ac:dyDescent="0.2">
      <c r="U807" s="24"/>
    </row>
    <row r="808" spans="21:21" x14ac:dyDescent="0.2">
      <c r="U808" s="24"/>
    </row>
    <row r="809" spans="21:21" x14ac:dyDescent="0.2">
      <c r="U809" s="24"/>
    </row>
    <row r="810" spans="21:21" x14ac:dyDescent="0.2">
      <c r="U810" s="24"/>
    </row>
    <row r="811" spans="21:21" x14ac:dyDescent="0.2">
      <c r="U811" s="24"/>
    </row>
    <row r="812" spans="21:21" x14ac:dyDescent="0.2">
      <c r="U812" s="24"/>
    </row>
    <row r="813" spans="21:21" x14ac:dyDescent="0.2">
      <c r="U813" s="24"/>
    </row>
    <row r="814" spans="21:21" x14ac:dyDescent="0.2">
      <c r="U814" s="24"/>
    </row>
    <row r="815" spans="21:21" x14ac:dyDescent="0.2">
      <c r="U815" s="24"/>
    </row>
    <row r="816" spans="21:21" x14ac:dyDescent="0.2">
      <c r="U816" s="24"/>
    </row>
    <row r="817" spans="21:21" x14ac:dyDescent="0.2">
      <c r="U817" s="24"/>
    </row>
    <row r="818" spans="21:21" x14ac:dyDescent="0.2">
      <c r="U818" s="24"/>
    </row>
    <row r="819" spans="21:21" x14ac:dyDescent="0.2">
      <c r="U819" s="24"/>
    </row>
    <row r="820" spans="21:21" x14ac:dyDescent="0.2">
      <c r="U820" s="24"/>
    </row>
    <row r="821" spans="21:21" x14ac:dyDescent="0.2">
      <c r="U821" s="24"/>
    </row>
    <row r="822" spans="21:21" x14ac:dyDescent="0.2">
      <c r="U822" s="24"/>
    </row>
    <row r="823" spans="21:21" x14ac:dyDescent="0.2">
      <c r="U823" s="24"/>
    </row>
    <row r="824" spans="21:21" x14ac:dyDescent="0.2">
      <c r="U824" s="24"/>
    </row>
    <row r="825" spans="21:21" x14ac:dyDescent="0.2">
      <c r="U825" s="24"/>
    </row>
    <row r="826" spans="21:21" x14ac:dyDescent="0.2">
      <c r="U826" s="24"/>
    </row>
    <row r="827" spans="21:21" x14ac:dyDescent="0.2">
      <c r="U827" s="24"/>
    </row>
    <row r="828" spans="21:21" x14ac:dyDescent="0.2">
      <c r="U828" s="24"/>
    </row>
    <row r="829" spans="21:21" x14ac:dyDescent="0.2">
      <c r="U829" s="24"/>
    </row>
    <row r="830" spans="21:21" x14ac:dyDescent="0.2">
      <c r="U830" s="24"/>
    </row>
    <row r="831" spans="21:21" x14ac:dyDescent="0.2">
      <c r="U831" s="24"/>
    </row>
    <row r="832" spans="21:21" x14ac:dyDescent="0.2">
      <c r="U832" s="24"/>
    </row>
    <row r="833" spans="21:21" x14ac:dyDescent="0.2">
      <c r="U833" s="24"/>
    </row>
    <row r="834" spans="21:21" x14ac:dyDescent="0.2">
      <c r="U834" s="24"/>
    </row>
    <row r="835" spans="21:21" x14ac:dyDescent="0.2">
      <c r="U835" s="24"/>
    </row>
    <row r="836" spans="21:21" x14ac:dyDescent="0.2">
      <c r="U836" s="24"/>
    </row>
    <row r="837" spans="21:21" x14ac:dyDescent="0.2">
      <c r="U837" s="24"/>
    </row>
    <row r="838" spans="21:21" x14ac:dyDescent="0.2">
      <c r="U838" s="24"/>
    </row>
    <row r="839" spans="21:21" x14ac:dyDescent="0.2">
      <c r="U839" s="24"/>
    </row>
    <row r="840" spans="21:21" x14ac:dyDescent="0.2">
      <c r="U840" s="24"/>
    </row>
    <row r="841" spans="21:21" x14ac:dyDescent="0.2">
      <c r="U841" s="24"/>
    </row>
    <row r="842" spans="21:21" x14ac:dyDescent="0.2">
      <c r="U842" s="24"/>
    </row>
    <row r="843" spans="21:21" x14ac:dyDescent="0.2">
      <c r="U843" s="24"/>
    </row>
    <row r="844" spans="21:21" x14ac:dyDescent="0.2">
      <c r="U844" s="24"/>
    </row>
    <row r="845" spans="21:21" x14ac:dyDescent="0.2">
      <c r="U845" s="24"/>
    </row>
    <row r="846" spans="21:21" x14ac:dyDescent="0.2">
      <c r="U846" s="24"/>
    </row>
    <row r="847" spans="21:21" x14ac:dyDescent="0.2">
      <c r="U847" s="24"/>
    </row>
    <row r="848" spans="21:21" x14ac:dyDescent="0.2">
      <c r="U848" s="24"/>
    </row>
    <row r="849" spans="21:21" x14ac:dyDescent="0.2">
      <c r="U849" s="24"/>
    </row>
    <row r="850" spans="21:21" x14ac:dyDescent="0.2">
      <c r="U850" s="24"/>
    </row>
    <row r="851" spans="21:21" x14ac:dyDescent="0.2">
      <c r="U851" s="24"/>
    </row>
    <row r="852" spans="21:21" x14ac:dyDescent="0.2">
      <c r="U852" s="24"/>
    </row>
    <row r="853" spans="21:21" x14ac:dyDescent="0.2">
      <c r="U853" s="24"/>
    </row>
    <row r="854" spans="21:21" x14ac:dyDescent="0.2">
      <c r="U854" s="24"/>
    </row>
    <row r="855" spans="21:21" x14ac:dyDescent="0.2">
      <c r="U855" s="24"/>
    </row>
    <row r="856" spans="21:21" x14ac:dyDescent="0.2">
      <c r="U856" s="24"/>
    </row>
    <row r="857" spans="21:21" x14ac:dyDescent="0.2">
      <c r="U857" s="24"/>
    </row>
    <row r="858" spans="21:21" x14ac:dyDescent="0.2">
      <c r="U858" s="24"/>
    </row>
    <row r="859" spans="21:21" x14ac:dyDescent="0.2">
      <c r="U859" s="24"/>
    </row>
    <row r="860" spans="21:21" x14ac:dyDescent="0.2">
      <c r="U860" s="24"/>
    </row>
    <row r="861" spans="21:21" x14ac:dyDescent="0.2">
      <c r="U861" s="24"/>
    </row>
    <row r="862" spans="21:21" x14ac:dyDescent="0.2">
      <c r="U862" s="24"/>
    </row>
    <row r="863" spans="21:21" x14ac:dyDescent="0.2">
      <c r="U863" s="24"/>
    </row>
    <row r="864" spans="21:21" x14ac:dyDescent="0.2">
      <c r="U864" s="24"/>
    </row>
    <row r="865" spans="21:21" x14ac:dyDescent="0.2">
      <c r="U865" s="24"/>
    </row>
    <row r="866" spans="21:21" x14ac:dyDescent="0.2">
      <c r="U866" s="24"/>
    </row>
    <row r="867" spans="21:21" x14ac:dyDescent="0.2">
      <c r="U867" s="24"/>
    </row>
    <row r="868" spans="21:21" x14ac:dyDescent="0.2">
      <c r="U868" s="24"/>
    </row>
    <row r="869" spans="21:21" x14ac:dyDescent="0.2">
      <c r="U869" s="24"/>
    </row>
    <row r="870" spans="21:21" x14ac:dyDescent="0.2">
      <c r="U870" s="24"/>
    </row>
    <row r="871" spans="21:21" x14ac:dyDescent="0.2">
      <c r="U871" s="24"/>
    </row>
    <row r="872" spans="21:21" x14ac:dyDescent="0.2">
      <c r="U872" s="24"/>
    </row>
    <row r="873" spans="21:21" x14ac:dyDescent="0.2">
      <c r="U873" s="24"/>
    </row>
    <row r="874" spans="21:21" x14ac:dyDescent="0.2">
      <c r="U874" s="24"/>
    </row>
    <row r="875" spans="21:21" x14ac:dyDescent="0.2">
      <c r="U875" s="24"/>
    </row>
    <row r="876" spans="21:21" x14ac:dyDescent="0.2">
      <c r="U876" s="24"/>
    </row>
    <row r="877" spans="21:21" x14ac:dyDescent="0.2">
      <c r="U877" s="24"/>
    </row>
    <row r="878" spans="21:21" x14ac:dyDescent="0.2">
      <c r="U878" s="24"/>
    </row>
    <row r="879" spans="21:21" x14ac:dyDescent="0.2">
      <c r="U879" s="24"/>
    </row>
    <row r="880" spans="21:21" x14ac:dyDescent="0.2">
      <c r="U880" s="24"/>
    </row>
    <row r="881" spans="21:21" x14ac:dyDescent="0.2">
      <c r="U881" s="24"/>
    </row>
    <row r="882" spans="21:21" x14ac:dyDescent="0.2">
      <c r="U882" s="24"/>
    </row>
    <row r="883" spans="21:21" x14ac:dyDescent="0.2">
      <c r="U883" s="24"/>
    </row>
    <row r="884" spans="21:21" x14ac:dyDescent="0.2">
      <c r="U884" s="24"/>
    </row>
    <row r="885" spans="21:21" x14ac:dyDescent="0.2">
      <c r="U885" s="24"/>
    </row>
    <row r="886" spans="21:21" x14ac:dyDescent="0.2">
      <c r="U886" s="24"/>
    </row>
    <row r="887" spans="21:21" x14ac:dyDescent="0.2">
      <c r="U887" s="24"/>
    </row>
    <row r="888" spans="21:21" x14ac:dyDescent="0.2">
      <c r="U888" s="24"/>
    </row>
    <row r="889" spans="21:21" x14ac:dyDescent="0.2">
      <c r="U889" s="24"/>
    </row>
    <row r="890" spans="21:21" x14ac:dyDescent="0.2">
      <c r="U890" s="24"/>
    </row>
    <row r="891" spans="21:21" x14ac:dyDescent="0.2">
      <c r="U891" s="24"/>
    </row>
    <row r="892" spans="21:21" x14ac:dyDescent="0.2">
      <c r="U892" s="24"/>
    </row>
    <row r="893" spans="21:21" x14ac:dyDescent="0.2">
      <c r="U893" s="24"/>
    </row>
    <row r="894" spans="21:21" x14ac:dyDescent="0.2">
      <c r="U894" s="24"/>
    </row>
    <row r="895" spans="21:21" x14ac:dyDescent="0.2">
      <c r="U895" s="24"/>
    </row>
    <row r="896" spans="21:21" x14ac:dyDescent="0.2">
      <c r="U896" s="24"/>
    </row>
    <row r="897" spans="21:21" x14ac:dyDescent="0.2">
      <c r="U897" s="24"/>
    </row>
    <row r="898" spans="21:21" x14ac:dyDescent="0.2">
      <c r="U898" s="24"/>
    </row>
    <row r="899" spans="21:21" x14ac:dyDescent="0.2">
      <c r="U899" s="24"/>
    </row>
    <row r="900" spans="21:21" x14ac:dyDescent="0.2">
      <c r="U900" s="24"/>
    </row>
    <row r="901" spans="21:21" x14ac:dyDescent="0.2">
      <c r="U901" s="24"/>
    </row>
    <row r="902" spans="21:21" x14ac:dyDescent="0.2">
      <c r="U902" s="24"/>
    </row>
    <row r="903" spans="21:21" x14ac:dyDescent="0.2">
      <c r="U903" s="24"/>
    </row>
    <row r="904" spans="21:21" x14ac:dyDescent="0.2">
      <c r="U904" s="24"/>
    </row>
    <row r="905" spans="21:21" x14ac:dyDescent="0.2">
      <c r="U905" s="24"/>
    </row>
    <row r="906" spans="21:21" x14ac:dyDescent="0.2">
      <c r="U906" s="24"/>
    </row>
    <row r="907" spans="21:21" x14ac:dyDescent="0.2">
      <c r="U907" s="24"/>
    </row>
    <row r="908" spans="21:21" x14ac:dyDescent="0.2">
      <c r="U908" s="24"/>
    </row>
    <row r="909" spans="21:21" x14ac:dyDescent="0.2">
      <c r="U909" s="24"/>
    </row>
    <row r="910" spans="21:21" x14ac:dyDescent="0.2">
      <c r="U910" s="24"/>
    </row>
    <row r="911" spans="21:21" x14ac:dyDescent="0.2">
      <c r="U911" s="24"/>
    </row>
    <row r="912" spans="21:21" x14ac:dyDescent="0.2">
      <c r="U912" s="24"/>
    </row>
    <row r="913" spans="21:21" x14ac:dyDescent="0.2">
      <c r="U913" s="24"/>
    </row>
    <row r="914" spans="21:21" x14ac:dyDescent="0.2">
      <c r="U914" s="24"/>
    </row>
    <row r="915" spans="21:21" x14ac:dyDescent="0.2">
      <c r="U915" s="24"/>
    </row>
    <row r="916" spans="21:21" x14ac:dyDescent="0.2">
      <c r="U916" s="24"/>
    </row>
    <row r="917" spans="21:21" x14ac:dyDescent="0.2">
      <c r="U917" s="24"/>
    </row>
    <row r="918" spans="21:21" x14ac:dyDescent="0.2">
      <c r="U918" s="24"/>
    </row>
    <row r="919" spans="21:21" x14ac:dyDescent="0.2">
      <c r="U919" s="24"/>
    </row>
    <row r="920" spans="21:21" x14ac:dyDescent="0.2">
      <c r="U920" s="24"/>
    </row>
    <row r="921" spans="21:21" x14ac:dyDescent="0.2">
      <c r="U921" s="24"/>
    </row>
    <row r="922" spans="21:21" x14ac:dyDescent="0.2">
      <c r="U922" s="24"/>
    </row>
    <row r="923" spans="21:21" x14ac:dyDescent="0.2">
      <c r="U923" s="24"/>
    </row>
    <row r="924" spans="21:21" x14ac:dyDescent="0.2">
      <c r="U924" s="24"/>
    </row>
    <row r="925" spans="21:21" x14ac:dyDescent="0.2">
      <c r="U925" s="24"/>
    </row>
    <row r="926" spans="21:21" x14ac:dyDescent="0.2">
      <c r="U926" s="24"/>
    </row>
    <row r="927" spans="21:21" x14ac:dyDescent="0.2">
      <c r="U927" s="24"/>
    </row>
    <row r="928" spans="21:21" x14ac:dyDescent="0.2">
      <c r="U928" s="24"/>
    </row>
    <row r="929" spans="21:21" x14ac:dyDescent="0.2">
      <c r="U929" s="24"/>
    </row>
    <row r="930" spans="21:21" x14ac:dyDescent="0.2">
      <c r="U930" s="24"/>
    </row>
    <row r="931" spans="21:21" x14ac:dyDescent="0.2">
      <c r="U931" s="24"/>
    </row>
    <row r="932" spans="21:21" x14ac:dyDescent="0.2">
      <c r="U932" s="24"/>
    </row>
    <row r="933" spans="21:21" x14ac:dyDescent="0.2">
      <c r="U933" s="24"/>
    </row>
    <row r="934" spans="21:21" x14ac:dyDescent="0.2">
      <c r="U934" s="24"/>
    </row>
    <row r="935" spans="21:21" x14ac:dyDescent="0.2">
      <c r="U935" s="24"/>
    </row>
    <row r="936" spans="21:21" x14ac:dyDescent="0.2">
      <c r="U936" s="24"/>
    </row>
    <row r="937" spans="21:21" x14ac:dyDescent="0.2">
      <c r="U937" s="24"/>
    </row>
    <row r="938" spans="21:21" x14ac:dyDescent="0.2">
      <c r="U938" s="24"/>
    </row>
    <row r="939" spans="21:21" x14ac:dyDescent="0.2">
      <c r="U939" s="24"/>
    </row>
    <row r="940" spans="21:21" x14ac:dyDescent="0.2">
      <c r="U940" s="24"/>
    </row>
    <row r="941" spans="21:21" x14ac:dyDescent="0.2">
      <c r="U941" s="24"/>
    </row>
    <row r="942" spans="21:21" x14ac:dyDescent="0.2">
      <c r="U942" s="24"/>
    </row>
    <row r="943" spans="21:21" x14ac:dyDescent="0.2">
      <c r="U943" s="24"/>
    </row>
    <row r="944" spans="21:21" x14ac:dyDescent="0.2">
      <c r="U944" s="24"/>
    </row>
    <row r="945" spans="21:21" x14ac:dyDescent="0.2">
      <c r="U945" s="24"/>
    </row>
    <row r="946" spans="21:21" x14ac:dyDescent="0.2">
      <c r="U946" s="24"/>
    </row>
    <row r="947" spans="21:21" x14ac:dyDescent="0.2">
      <c r="U947" s="24"/>
    </row>
    <row r="948" spans="21:21" x14ac:dyDescent="0.2">
      <c r="U948" s="24"/>
    </row>
    <row r="949" spans="21:21" x14ac:dyDescent="0.2">
      <c r="U949" s="24"/>
    </row>
    <row r="950" spans="21:21" x14ac:dyDescent="0.2">
      <c r="U950" s="24"/>
    </row>
    <row r="951" spans="21:21" x14ac:dyDescent="0.2">
      <c r="U951" s="24"/>
    </row>
    <row r="952" spans="21:21" x14ac:dyDescent="0.2">
      <c r="U952" s="24"/>
    </row>
    <row r="953" spans="21:21" x14ac:dyDescent="0.2">
      <c r="U953" s="24"/>
    </row>
    <row r="954" spans="21:21" x14ac:dyDescent="0.2">
      <c r="U954" s="24"/>
    </row>
    <row r="955" spans="21:21" x14ac:dyDescent="0.2">
      <c r="U955" s="24"/>
    </row>
    <row r="956" spans="21:21" x14ac:dyDescent="0.2">
      <c r="U956" s="24"/>
    </row>
    <row r="957" spans="21:21" x14ac:dyDescent="0.2">
      <c r="U957" s="24"/>
    </row>
    <row r="958" spans="21:21" x14ac:dyDescent="0.2">
      <c r="U958" s="24"/>
    </row>
    <row r="959" spans="21:21" x14ac:dyDescent="0.2">
      <c r="U959" s="24"/>
    </row>
    <row r="960" spans="21:21" x14ac:dyDescent="0.2">
      <c r="U960" s="24"/>
    </row>
    <row r="961" spans="21:21" x14ac:dyDescent="0.2">
      <c r="U961" s="24"/>
    </row>
    <row r="962" spans="21:21" x14ac:dyDescent="0.2">
      <c r="U962" s="24"/>
    </row>
    <row r="963" spans="21:21" x14ac:dyDescent="0.2">
      <c r="U963" s="24"/>
    </row>
    <row r="964" spans="21:21" x14ac:dyDescent="0.2">
      <c r="U964" s="24"/>
    </row>
    <row r="965" spans="21:21" x14ac:dyDescent="0.2">
      <c r="U965" s="24"/>
    </row>
    <row r="966" spans="21:21" x14ac:dyDescent="0.2">
      <c r="U966" s="24"/>
    </row>
    <row r="967" spans="21:21" x14ac:dyDescent="0.2">
      <c r="U967" s="24"/>
    </row>
    <row r="968" spans="21:21" x14ac:dyDescent="0.2">
      <c r="U968" s="24"/>
    </row>
    <row r="969" spans="21:21" x14ac:dyDescent="0.2">
      <c r="U969" s="24"/>
    </row>
    <row r="970" spans="21:21" x14ac:dyDescent="0.2">
      <c r="U970" s="24"/>
    </row>
    <row r="971" spans="21:21" x14ac:dyDescent="0.2">
      <c r="U971" s="24"/>
    </row>
    <row r="972" spans="21:21" x14ac:dyDescent="0.2">
      <c r="U972" s="24"/>
    </row>
    <row r="973" spans="21:21" x14ac:dyDescent="0.2">
      <c r="U973" s="24"/>
    </row>
    <row r="974" spans="21:21" x14ac:dyDescent="0.2">
      <c r="U974" s="24"/>
    </row>
    <row r="975" spans="21:21" x14ac:dyDescent="0.2">
      <c r="U975" s="24"/>
    </row>
    <row r="976" spans="21:21" x14ac:dyDescent="0.2">
      <c r="U976" s="24"/>
    </row>
    <row r="977" spans="21:21" x14ac:dyDescent="0.2">
      <c r="U977" s="24"/>
    </row>
    <row r="978" spans="21:21" x14ac:dyDescent="0.2">
      <c r="U978" s="24"/>
    </row>
    <row r="979" spans="21:21" x14ac:dyDescent="0.2">
      <c r="U979" s="24"/>
    </row>
    <row r="980" spans="21:21" x14ac:dyDescent="0.2">
      <c r="U980" s="24"/>
    </row>
    <row r="981" spans="21:21" x14ac:dyDescent="0.2">
      <c r="U981" s="24"/>
    </row>
    <row r="982" spans="21:21" x14ac:dyDescent="0.2">
      <c r="U982" s="24"/>
    </row>
    <row r="983" spans="21:21" x14ac:dyDescent="0.2">
      <c r="U983" s="24"/>
    </row>
    <row r="984" spans="21:21" x14ac:dyDescent="0.2">
      <c r="U984" s="24"/>
    </row>
    <row r="985" spans="21:21" x14ac:dyDescent="0.2">
      <c r="U985" s="24"/>
    </row>
    <row r="986" spans="21:21" x14ac:dyDescent="0.2">
      <c r="U986" s="24"/>
    </row>
    <row r="987" spans="21:21" x14ac:dyDescent="0.2">
      <c r="U987" s="24"/>
    </row>
    <row r="988" spans="21:21" x14ac:dyDescent="0.2">
      <c r="U988" s="24"/>
    </row>
    <row r="989" spans="21:21" x14ac:dyDescent="0.2">
      <c r="U989" s="24"/>
    </row>
    <row r="990" spans="21:21" x14ac:dyDescent="0.2">
      <c r="U990" s="24"/>
    </row>
    <row r="991" spans="21:21" x14ac:dyDescent="0.2">
      <c r="U991" s="24"/>
    </row>
    <row r="992" spans="21:21" x14ac:dyDescent="0.2">
      <c r="U992" s="24"/>
    </row>
    <row r="993" spans="21:21" x14ac:dyDescent="0.2">
      <c r="U993" s="24"/>
    </row>
    <row r="994" spans="21:21" x14ac:dyDescent="0.2">
      <c r="U994" s="24"/>
    </row>
    <row r="995" spans="21:21" x14ac:dyDescent="0.2">
      <c r="U995" s="24"/>
    </row>
    <row r="996" spans="21:21" x14ac:dyDescent="0.2">
      <c r="U996" s="24"/>
    </row>
    <row r="997" spans="21:21" x14ac:dyDescent="0.2">
      <c r="U997" s="24"/>
    </row>
    <row r="998" spans="21:21" x14ac:dyDescent="0.2">
      <c r="U998" s="24"/>
    </row>
    <row r="999" spans="21:21" x14ac:dyDescent="0.2">
      <c r="U999" s="24"/>
    </row>
    <row r="1000" spans="21:21" x14ac:dyDescent="0.2">
      <c r="U1000" s="24"/>
    </row>
    <row r="1001" spans="21:21" x14ac:dyDescent="0.2">
      <c r="U1001" s="24"/>
    </row>
    <row r="1002" spans="21:21" x14ac:dyDescent="0.2">
      <c r="U1002" s="24"/>
    </row>
    <row r="1003" spans="21:21" x14ac:dyDescent="0.2">
      <c r="U1003" s="24"/>
    </row>
    <row r="1004" spans="21:21" x14ac:dyDescent="0.2">
      <c r="U1004" s="24"/>
    </row>
    <row r="1005" spans="21:21" x14ac:dyDescent="0.2">
      <c r="U1005" s="24"/>
    </row>
    <row r="1006" spans="21:21" x14ac:dyDescent="0.2">
      <c r="U1006" s="24"/>
    </row>
    <row r="1007" spans="21:21" x14ac:dyDescent="0.2">
      <c r="U1007" s="24"/>
    </row>
    <row r="1008" spans="21:21" x14ac:dyDescent="0.2">
      <c r="U1008" s="24"/>
    </row>
    <row r="1009" spans="21:21" x14ac:dyDescent="0.2">
      <c r="U1009" s="24"/>
    </row>
    <row r="1010" spans="21:21" x14ac:dyDescent="0.2">
      <c r="U1010" s="24"/>
    </row>
    <row r="1011" spans="21:21" x14ac:dyDescent="0.2">
      <c r="U1011" s="24"/>
    </row>
    <row r="1012" spans="21:21" x14ac:dyDescent="0.2">
      <c r="U1012" s="24"/>
    </row>
    <row r="1013" spans="21:21" x14ac:dyDescent="0.2">
      <c r="U1013" s="24"/>
    </row>
    <row r="1014" spans="21:21" x14ac:dyDescent="0.2">
      <c r="U1014" s="24"/>
    </row>
    <row r="1015" spans="21:21" x14ac:dyDescent="0.2">
      <c r="U1015" s="24"/>
    </row>
    <row r="1016" spans="21:21" x14ac:dyDescent="0.2">
      <c r="U1016" s="24"/>
    </row>
    <row r="1017" spans="21:21" x14ac:dyDescent="0.2">
      <c r="U1017" s="24"/>
    </row>
    <row r="1018" spans="21:21" x14ac:dyDescent="0.2">
      <c r="U1018" s="24"/>
    </row>
    <row r="1019" spans="21:21" x14ac:dyDescent="0.2">
      <c r="U1019" s="24"/>
    </row>
    <row r="1020" spans="21:21" x14ac:dyDescent="0.2">
      <c r="U1020" s="24"/>
    </row>
    <row r="1021" spans="21:21" x14ac:dyDescent="0.2">
      <c r="U1021" s="24"/>
    </row>
    <row r="1022" spans="21:21" x14ac:dyDescent="0.2">
      <c r="U1022" s="24"/>
    </row>
    <row r="1023" spans="21:21" x14ac:dyDescent="0.2">
      <c r="U1023" s="24"/>
    </row>
    <row r="1024" spans="21:21" x14ac:dyDescent="0.2">
      <c r="U1024" s="24"/>
    </row>
    <row r="1025" spans="21:21" x14ac:dyDescent="0.2">
      <c r="U1025" s="24"/>
    </row>
    <row r="1026" spans="21:21" x14ac:dyDescent="0.2">
      <c r="U1026" s="24"/>
    </row>
    <row r="1027" spans="21:21" x14ac:dyDescent="0.2">
      <c r="U1027" s="24"/>
    </row>
    <row r="1028" spans="21:21" x14ac:dyDescent="0.2">
      <c r="U1028" s="24"/>
    </row>
    <row r="1029" spans="21:21" x14ac:dyDescent="0.2">
      <c r="U1029" s="24"/>
    </row>
    <row r="1030" spans="21:21" x14ac:dyDescent="0.2">
      <c r="U1030" s="24"/>
    </row>
    <row r="1031" spans="21:21" x14ac:dyDescent="0.2">
      <c r="U1031" s="24"/>
    </row>
    <row r="1032" spans="21:21" x14ac:dyDescent="0.2">
      <c r="U1032" s="24"/>
    </row>
    <row r="1033" spans="21:21" x14ac:dyDescent="0.2">
      <c r="U1033" s="24"/>
    </row>
    <row r="1034" spans="21:21" x14ac:dyDescent="0.2">
      <c r="U1034" s="24"/>
    </row>
    <row r="1035" spans="21:21" x14ac:dyDescent="0.2">
      <c r="U1035" s="24"/>
    </row>
    <row r="1036" spans="21:21" x14ac:dyDescent="0.2">
      <c r="U1036" s="24"/>
    </row>
    <row r="1037" spans="21:21" x14ac:dyDescent="0.2">
      <c r="U1037" s="24"/>
    </row>
    <row r="1038" spans="21:21" x14ac:dyDescent="0.2">
      <c r="U1038" s="24"/>
    </row>
    <row r="1039" spans="21:21" x14ac:dyDescent="0.2">
      <c r="U1039" s="24"/>
    </row>
    <row r="1040" spans="21:21" x14ac:dyDescent="0.2">
      <c r="U1040" s="24"/>
    </row>
    <row r="1041" spans="21:21" x14ac:dyDescent="0.2">
      <c r="U1041" s="24"/>
    </row>
    <row r="1042" spans="21:21" x14ac:dyDescent="0.2">
      <c r="U1042" s="24"/>
    </row>
    <row r="1043" spans="21:21" x14ac:dyDescent="0.2">
      <c r="U1043" s="24"/>
    </row>
    <row r="1044" spans="21:21" x14ac:dyDescent="0.2">
      <c r="U1044" s="24"/>
    </row>
    <row r="1045" spans="21:21" x14ac:dyDescent="0.2">
      <c r="U1045" s="24"/>
    </row>
    <row r="1046" spans="21:21" x14ac:dyDescent="0.2">
      <c r="U1046" s="24"/>
    </row>
    <row r="1047" spans="21:21" x14ac:dyDescent="0.2">
      <c r="U1047" s="24"/>
    </row>
    <row r="1048" spans="21:21" x14ac:dyDescent="0.2">
      <c r="U1048" s="24"/>
    </row>
    <row r="1049" spans="21:21" x14ac:dyDescent="0.2">
      <c r="U1049" s="24"/>
    </row>
    <row r="1050" spans="21:21" x14ac:dyDescent="0.2">
      <c r="U1050" s="24"/>
    </row>
    <row r="1051" spans="21:21" x14ac:dyDescent="0.2">
      <c r="U1051" s="24"/>
    </row>
    <row r="1052" spans="21:21" x14ac:dyDescent="0.2">
      <c r="U1052" s="24"/>
    </row>
    <row r="1053" spans="21:21" x14ac:dyDescent="0.2">
      <c r="U1053" s="24"/>
    </row>
    <row r="1054" spans="21:21" x14ac:dyDescent="0.2">
      <c r="U1054" s="24"/>
    </row>
    <row r="1055" spans="21:21" x14ac:dyDescent="0.2">
      <c r="U1055" s="24"/>
    </row>
    <row r="1056" spans="21:21" x14ac:dyDescent="0.2">
      <c r="U1056" s="24"/>
    </row>
    <row r="1057" spans="21:21" x14ac:dyDescent="0.2">
      <c r="U1057" s="24"/>
    </row>
    <row r="1058" spans="21:21" x14ac:dyDescent="0.2">
      <c r="U1058" s="24"/>
    </row>
    <row r="1059" spans="21:21" x14ac:dyDescent="0.2">
      <c r="U1059" s="24"/>
    </row>
    <row r="1060" spans="21:21" x14ac:dyDescent="0.2">
      <c r="U1060" s="24"/>
    </row>
    <row r="1061" spans="21:21" x14ac:dyDescent="0.2">
      <c r="U1061" s="24"/>
    </row>
    <row r="1062" spans="21:21" x14ac:dyDescent="0.2">
      <c r="U1062" s="24"/>
    </row>
    <row r="1063" spans="21:21" x14ac:dyDescent="0.2">
      <c r="U1063" s="24"/>
    </row>
    <row r="1064" spans="21:21" x14ac:dyDescent="0.2">
      <c r="U1064" s="24"/>
    </row>
    <row r="1065" spans="21:21" x14ac:dyDescent="0.2">
      <c r="U1065" s="24"/>
    </row>
    <row r="1066" spans="21:21" x14ac:dyDescent="0.2">
      <c r="U1066" s="24"/>
    </row>
    <row r="1067" spans="21:21" x14ac:dyDescent="0.2">
      <c r="U1067" s="24"/>
    </row>
    <row r="1068" spans="21:21" x14ac:dyDescent="0.2">
      <c r="U1068" s="24"/>
    </row>
    <row r="1069" spans="21:21" x14ac:dyDescent="0.2">
      <c r="U1069" s="24"/>
    </row>
    <row r="1070" spans="21:21" x14ac:dyDescent="0.2">
      <c r="U1070" s="24"/>
    </row>
    <row r="1071" spans="21:21" x14ac:dyDescent="0.2">
      <c r="U1071" s="24"/>
    </row>
    <row r="1072" spans="21:21" x14ac:dyDescent="0.2">
      <c r="U1072" s="24"/>
    </row>
    <row r="1073" spans="21:21" x14ac:dyDescent="0.2">
      <c r="U1073" s="24"/>
    </row>
    <row r="1074" spans="21:21" x14ac:dyDescent="0.2">
      <c r="U1074" s="24"/>
    </row>
    <row r="1075" spans="21:21" x14ac:dyDescent="0.2">
      <c r="U1075" s="24"/>
    </row>
    <row r="1076" spans="21:21" x14ac:dyDescent="0.2">
      <c r="U1076" s="24"/>
    </row>
    <row r="1077" spans="21:21" x14ac:dyDescent="0.2">
      <c r="U1077" s="24"/>
    </row>
    <row r="1078" spans="21:21" x14ac:dyDescent="0.2">
      <c r="U1078" s="24"/>
    </row>
    <row r="1079" spans="21:21" x14ac:dyDescent="0.2">
      <c r="U1079" s="24"/>
    </row>
    <row r="1080" spans="21:21" x14ac:dyDescent="0.2">
      <c r="U1080" s="24"/>
    </row>
    <row r="1081" spans="21:21" x14ac:dyDescent="0.2">
      <c r="U1081" s="24"/>
    </row>
    <row r="1082" spans="21:21" x14ac:dyDescent="0.2">
      <c r="U1082" s="24"/>
    </row>
    <row r="1083" spans="21:21" x14ac:dyDescent="0.2">
      <c r="U1083" s="24"/>
    </row>
    <row r="1084" spans="21:21" x14ac:dyDescent="0.2">
      <c r="U1084" s="24"/>
    </row>
    <row r="1085" spans="21:21" x14ac:dyDescent="0.2">
      <c r="U1085" s="24"/>
    </row>
    <row r="1086" spans="21:21" x14ac:dyDescent="0.2">
      <c r="U1086" s="24"/>
    </row>
    <row r="1087" spans="21:21" x14ac:dyDescent="0.2">
      <c r="U1087" s="24"/>
    </row>
    <row r="1088" spans="21:21" x14ac:dyDescent="0.2">
      <c r="U1088" s="24"/>
    </row>
    <row r="1089" spans="21:21" x14ac:dyDescent="0.2">
      <c r="U1089" s="24"/>
    </row>
    <row r="1090" spans="21:21" x14ac:dyDescent="0.2">
      <c r="U1090" s="24"/>
    </row>
    <row r="1091" spans="21:21" x14ac:dyDescent="0.2">
      <c r="U1091" s="24"/>
    </row>
    <row r="1092" spans="21:21" x14ac:dyDescent="0.2">
      <c r="U1092" s="24"/>
    </row>
    <row r="1093" spans="21:21" x14ac:dyDescent="0.2">
      <c r="U1093" s="24"/>
    </row>
    <row r="1094" spans="21:21" x14ac:dyDescent="0.2">
      <c r="U1094" s="24"/>
    </row>
    <row r="1095" spans="21:21" x14ac:dyDescent="0.2">
      <c r="U1095" s="24"/>
    </row>
    <row r="1096" spans="21:21" x14ac:dyDescent="0.2">
      <c r="U1096" s="24"/>
    </row>
    <row r="1097" spans="21:21" x14ac:dyDescent="0.2">
      <c r="U1097" s="24"/>
    </row>
    <row r="1098" spans="21:21" x14ac:dyDescent="0.2">
      <c r="U1098" s="24"/>
    </row>
    <row r="1099" spans="21:21" x14ac:dyDescent="0.2">
      <c r="U1099" s="24"/>
    </row>
    <row r="1100" spans="21:21" x14ac:dyDescent="0.2">
      <c r="U1100" s="24"/>
    </row>
    <row r="1101" spans="21:21" x14ac:dyDescent="0.2">
      <c r="U1101" s="24"/>
    </row>
    <row r="1102" spans="21:21" x14ac:dyDescent="0.2">
      <c r="U1102" s="24"/>
    </row>
    <row r="1103" spans="21:21" x14ac:dyDescent="0.2">
      <c r="U1103" s="24"/>
    </row>
    <row r="1104" spans="21:21" x14ac:dyDescent="0.2">
      <c r="U1104" s="24"/>
    </row>
    <row r="1105" spans="21:21" x14ac:dyDescent="0.2">
      <c r="U1105" s="24"/>
    </row>
    <row r="1106" spans="21:21" x14ac:dyDescent="0.2">
      <c r="U1106" s="24"/>
    </row>
    <row r="1107" spans="21:21" x14ac:dyDescent="0.2">
      <c r="U1107" s="24"/>
    </row>
    <row r="1108" spans="21:21" x14ac:dyDescent="0.2">
      <c r="U1108" s="24"/>
    </row>
    <row r="1109" spans="21:21" x14ac:dyDescent="0.2">
      <c r="U1109" s="24"/>
    </row>
    <row r="1110" spans="21:21" x14ac:dyDescent="0.2">
      <c r="U1110" s="24"/>
    </row>
    <row r="1111" spans="21:21" x14ac:dyDescent="0.2">
      <c r="U1111" s="24"/>
    </row>
    <row r="1112" spans="21:21" x14ac:dyDescent="0.2">
      <c r="U1112" s="24"/>
    </row>
    <row r="1113" spans="21:21" x14ac:dyDescent="0.2">
      <c r="U1113" s="24"/>
    </row>
    <row r="1114" spans="21:21" x14ac:dyDescent="0.2">
      <c r="U1114" s="24"/>
    </row>
    <row r="1115" spans="21:21" x14ac:dyDescent="0.2">
      <c r="U1115" s="24"/>
    </row>
    <row r="1116" spans="21:21" x14ac:dyDescent="0.2">
      <c r="U1116" s="24"/>
    </row>
    <row r="1117" spans="21:21" x14ac:dyDescent="0.2">
      <c r="U1117" s="24"/>
    </row>
    <row r="1118" spans="21:21" x14ac:dyDescent="0.2">
      <c r="U1118" s="24"/>
    </row>
    <row r="1119" spans="21:21" x14ac:dyDescent="0.2">
      <c r="U1119" s="24"/>
    </row>
    <row r="1120" spans="21:21" x14ac:dyDescent="0.2">
      <c r="U1120" s="24"/>
    </row>
    <row r="1121" spans="21:21" x14ac:dyDescent="0.2">
      <c r="U1121" s="24"/>
    </row>
    <row r="1122" spans="21:21" x14ac:dyDescent="0.2">
      <c r="U1122" s="24"/>
    </row>
    <row r="1123" spans="21:21" x14ac:dyDescent="0.2">
      <c r="U1123" s="24"/>
    </row>
    <row r="1124" spans="21:21" x14ac:dyDescent="0.2">
      <c r="U1124" s="24"/>
    </row>
    <row r="1125" spans="21:21" x14ac:dyDescent="0.2">
      <c r="U1125" s="24"/>
    </row>
    <row r="1126" spans="21:21" x14ac:dyDescent="0.2">
      <c r="U1126" s="24"/>
    </row>
    <row r="1127" spans="21:21" x14ac:dyDescent="0.2">
      <c r="U1127" s="24"/>
    </row>
    <row r="1128" spans="21:21" x14ac:dyDescent="0.2">
      <c r="U1128" s="24"/>
    </row>
    <row r="1129" spans="21:21" x14ac:dyDescent="0.2">
      <c r="U1129" s="24"/>
    </row>
    <row r="1130" spans="21:21" x14ac:dyDescent="0.2">
      <c r="U1130" s="24"/>
    </row>
    <row r="1131" spans="21:21" x14ac:dyDescent="0.2">
      <c r="U1131" s="24"/>
    </row>
    <row r="1132" spans="21:21" x14ac:dyDescent="0.2">
      <c r="U1132" s="24"/>
    </row>
    <row r="1133" spans="21:21" x14ac:dyDescent="0.2">
      <c r="U1133" s="24"/>
    </row>
    <row r="1134" spans="21:21" x14ac:dyDescent="0.2">
      <c r="U1134" s="24"/>
    </row>
    <row r="1135" spans="21:21" x14ac:dyDescent="0.2">
      <c r="U1135" s="24"/>
    </row>
    <row r="1136" spans="21:21" x14ac:dyDescent="0.2">
      <c r="U1136" s="24"/>
    </row>
    <row r="1137" spans="21:21" x14ac:dyDescent="0.2">
      <c r="U1137" s="24"/>
    </row>
    <row r="1138" spans="21:21" x14ac:dyDescent="0.2">
      <c r="U1138" s="24"/>
    </row>
    <row r="1139" spans="21:21" x14ac:dyDescent="0.2">
      <c r="U1139" s="24"/>
    </row>
    <row r="1140" spans="21:21" x14ac:dyDescent="0.2">
      <c r="U1140" s="24"/>
    </row>
    <row r="1141" spans="21:21" x14ac:dyDescent="0.2">
      <c r="U1141" s="24"/>
    </row>
    <row r="1142" spans="21:21" x14ac:dyDescent="0.2">
      <c r="U1142" s="24"/>
    </row>
    <row r="1143" spans="21:21" x14ac:dyDescent="0.2">
      <c r="U1143" s="24"/>
    </row>
    <row r="1144" spans="21:21" x14ac:dyDescent="0.2">
      <c r="U1144" s="24"/>
    </row>
    <row r="1145" spans="21:21" x14ac:dyDescent="0.2">
      <c r="U1145" s="24"/>
    </row>
    <row r="1146" spans="21:21" x14ac:dyDescent="0.2">
      <c r="U1146" s="24"/>
    </row>
    <row r="1147" spans="21:21" x14ac:dyDescent="0.2">
      <c r="U1147" s="24"/>
    </row>
    <row r="1148" spans="21:21" x14ac:dyDescent="0.2">
      <c r="U1148" s="24"/>
    </row>
    <row r="1149" spans="21:21" x14ac:dyDescent="0.2">
      <c r="U1149" s="24"/>
    </row>
    <row r="1150" spans="21:21" x14ac:dyDescent="0.2">
      <c r="U1150" s="24"/>
    </row>
    <row r="1151" spans="21:21" x14ac:dyDescent="0.2">
      <c r="U1151" s="24"/>
    </row>
    <row r="1152" spans="21:21" x14ac:dyDescent="0.2">
      <c r="U1152" s="24"/>
    </row>
    <row r="1153" spans="21:21" x14ac:dyDescent="0.2">
      <c r="U1153" s="24"/>
    </row>
    <row r="1154" spans="21:21" x14ac:dyDescent="0.2">
      <c r="U1154" s="24"/>
    </row>
    <row r="1155" spans="21:21" x14ac:dyDescent="0.2">
      <c r="U1155" s="24"/>
    </row>
    <row r="1156" spans="21:21" x14ac:dyDescent="0.2">
      <c r="U1156" s="24"/>
    </row>
    <row r="1157" spans="21:21" x14ac:dyDescent="0.2">
      <c r="U1157" s="24"/>
    </row>
    <row r="1158" spans="21:21" x14ac:dyDescent="0.2">
      <c r="U1158" s="24"/>
    </row>
    <row r="1159" spans="21:21" x14ac:dyDescent="0.2">
      <c r="U1159" s="24"/>
    </row>
    <row r="1160" spans="21:21" x14ac:dyDescent="0.2">
      <c r="U1160" s="24"/>
    </row>
    <row r="1161" spans="21:21" x14ac:dyDescent="0.2">
      <c r="U1161" s="24"/>
    </row>
    <row r="1162" spans="21:21" x14ac:dyDescent="0.2">
      <c r="U1162" s="24"/>
    </row>
    <row r="1163" spans="21:21" x14ac:dyDescent="0.2">
      <c r="U1163" s="24"/>
    </row>
    <row r="1164" spans="21:21" x14ac:dyDescent="0.2">
      <c r="U1164" s="24"/>
    </row>
    <row r="1165" spans="21:21" x14ac:dyDescent="0.2">
      <c r="U1165" s="24"/>
    </row>
    <row r="1166" spans="21:21" x14ac:dyDescent="0.2">
      <c r="U1166" s="24"/>
    </row>
    <row r="1167" spans="21:21" x14ac:dyDescent="0.2">
      <c r="U1167" s="24"/>
    </row>
    <row r="1168" spans="21:21" x14ac:dyDescent="0.2">
      <c r="U1168" s="24"/>
    </row>
    <row r="1169" spans="21:21" x14ac:dyDescent="0.2">
      <c r="U1169" s="24"/>
    </row>
    <row r="1170" spans="21:21" x14ac:dyDescent="0.2">
      <c r="U1170" s="24"/>
    </row>
    <row r="1171" spans="21:21" x14ac:dyDescent="0.2">
      <c r="U1171" s="24"/>
    </row>
    <row r="1172" spans="21:21" x14ac:dyDescent="0.2">
      <c r="U1172" s="24"/>
    </row>
    <row r="1173" spans="21:21" x14ac:dyDescent="0.2">
      <c r="U1173" s="24"/>
    </row>
    <row r="1174" spans="21:21" x14ac:dyDescent="0.2">
      <c r="U1174" s="24"/>
    </row>
    <row r="1175" spans="21:21" x14ac:dyDescent="0.2">
      <c r="U1175" s="24"/>
    </row>
    <row r="1176" spans="21:21" x14ac:dyDescent="0.2">
      <c r="U1176" s="24"/>
    </row>
    <row r="1177" spans="21:21" x14ac:dyDescent="0.2">
      <c r="U1177" s="24"/>
    </row>
    <row r="1178" spans="21:21" x14ac:dyDescent="0.2">
      <c r="U1178" s="24"/>
    </row>
    <row r="1179" spans="21:21" x14ac:dyDescent="0.2">
      <c r="U1179" s="24"/>
    </row>
    <row r="1180" spans="21:21" x14ac:dyDescent="0.2">
      <c r="U1180" s="24"/>
    </row>
    <row r="1181" spans="21:21" x14ac:dyDescent="0.2">
      <c r="U1181" s="24"/>
    </row>
    <row r="1182" spans="21:21" x14ac:dyDescent="0.2">
      <c r="U1182" s="24"/>
    </row>
    <row r="1183" spans="21:21" x14ac:dyDescent="0.2">
      <c r="U1183" s="24"/>
    </row>
    <row r="1184" spans="21:21" x14ac:dyDescent="0.2">
      <c r="U1184" s="24"/>
    </row>
    <row r="1185" spans="21:21" x14ac:dyDescent="0.2">
      <c r="U1185" s="24"/>
    </row>
    <row r="1186" spans="21:21" x14ac:dyDescent="0.2">
      <c r="U1186" s="24"/>
    </row>
    <row r="1187" spans="21:21" x14ac:dyDescent="0.2">
      <c r="U1187" s="24"/>
    </row>
    <row r="1188" spans="21:21" x14ac:dyDescent="0.2">
      <c r="U1188" s="24"/>
    </row>
    <row r="1189" spans="21:21" x14ac:dyDescent="0.2">
      <c r="U1189" s="24"/>
    </row>
    <row r="1190" spans="21:21" x14ac:dyDescent="0.2">
      <c r="U1190" s="24"/>
    </row>
    <row r="1191" spans="21:21" x14ac:dyDescent="0.2">
      <c r="U1191" s="24"/>
    </row>
    <row r="1192" spans="21:21" x14ac:dyDescent="0.2">
      <c r="U1192" s="24"/>
    </row>
    <row r="1193" spans="21:21" x14ac:dyDescent="0.2">
      <c r="U1193" s="24"/>
    </row>
    <row r="1194" spans="21:21" x14ac:dyDescent="0.2">
      <c r="U1194" s="24"/>
    </row>
    <row r="1195" spans="21:21" x14ac:dyDescent="0.2">
      <c r="U1195" s="24"/>
    </row>
    <row r="1196" spans="21:21" x14ac:dyDescent="0.2">
      <c r="U1196" s="24"/>
    </row>
    <row r="1197" spans="21:21" x14ac:dyDescent="0.2">
      <c r="U1197" s="24"/>
    </row>
    <row r="1198" spans="21:21" x14ac:dyDescent="0.2">
      <c r="U1198" s="24"/>
    </row>
    <row r="1199" spans="21:21" x14ac:dyDescent="0.2">
      <c r="U1199" s="24"/>
    </row>
    <row r="1200" spans="21:21" x14ac:dyDescent="0.2">
      <c r="U1200" s="24"/>
    </row>
    <row r="1201" spans="21:21" x14ac:dyDescent="0.2">
      <c r="U1201" s="24"/>
    </row>
    <row r="1202" spans="21:21" x14ac:dyDescent="0.2">
      <c r="U1202" s="24"/>
    </row>
    <row r="1203" spans="21:21" x14ac:dyDescent="0.2">
      <c r="U1203" s="24"/>
    </row>
    <row r="1204" spans="21:21" x14ac:dyDescent="0.2">
      <c r="U1204" s="24"/>
    </row>
    <row r="1205" spans="21:21" x14ac:dyDescent="0.2">
      <c r="U1205" s="24"/>
    </row>
    <row r="1206" spans="21:21" x14ac:dyDescent="0.2">
      <c r="U1206" s="24"/>
    </row>
    <row r="1207" spans="21:21" x14ac:dyDescent="0.2">
      <c r="U1207" s="24"/>
    </row>
    <row r="1208" spans="21:21" x14ac:dyDescent="0.2">
      <c r="U1208" s="24"/>
    </row>
    <row r="1209" spans="21:21" x14ac:dyDescent="0.2">
      <c r="U1209" s="24"/>
    </row>
    <row r="1210" spans="21:21" x14ac:dyDescent="0.2">
      <c r="U1210" s="24"/>
    </row>
    <row r="1211" spans="21:21" x14ac:dyDescent="0.2">
      <c r="U1211" s="24"/>
    </row>
    <row r="1212" spans="21:21" x14ac:dyDescent="0.2">
      <c r="U1212" s="24"/>
    </row>
    <row r="1213" spans="21:21" x14ac:dyDescent="0.2">
      <c r="U1213" s="24"/>
    </row>
    <row r="1214" spans="21:21" x14ac:dyDescent="0.2">
      <c r="U1214" s="24"/>
    </row>
    <row r="1215" spans="21:21" x14ac:dyDescent="0.2">
      <c r="U1215" s="24"/>
    </row>
    <row r="1216" spans="21:21" x14ac:dyDescent="0.2">
      <c r="U1216" s="24"/>
    </row>
    <row r="1217" spans="21:21" x14ac:dyDescent="0.2">
      <c r="U1217" s="24"/>
    </row>
    <row r="1218" spans="21:21" x14ac:dyDescent="0.2">
      <c r="U1218" s="24"/>
    </row>
    <row r="1219" spans="21:21" x14ac:dyDescent="0.2">
      <c r="U1219" s="24"/>
    </row>
    <row r="1220" spans="21:21" x14ac:dyDescent="0.2">
      <c r="U1220" s="24"/>
    </row>
    <row r="1221" spans="21:21" x14ac:dyDescent="0.2">
      <c r="U1221" s="24"/>
    </row>
    <row r="1222" spans="21:21" x14ac:dyDescent="0.2">
      <c r="U1222" s="24"/>
    </row>
    <row r="1223" spans="21:21" x14ac:dyDescent="0.2">
      <c r="U1223" s="24"/>
    </row>
    <row r="1224" spans="21:21" x14ac:dyDescent="0.2">
      <c r="U1224" s="24"/>
    </row>
    <row r="1225" spans="21:21" x14ac:dyDescent="0.2">
      <c r="U1225" s="24"/>
    </row>
    <row r="1226" spans="21:21" x14ac:dyDescent="0.2">
      <c r="U1226" s="24"/>
    </row>
    <row r="1227" spans="21:21" x14ac:dyDescent="0.2">
      <c r="U1227" s="24"/>
    </row>
    <row r="1228" spans="21:21" x14ac:dyDescent="0.2">
      <c r="U1228" s="24"/>
    </row>
    <row r="1229" spans="21:21" x14ac:dyDescent="0.2">
      <c r="U1229" s="24"/>
    </row>
    <row r="1230" spans="21:21" x14ac:dyDescent="0.2">
      <c r="U1230" s="24"/>
    </row>
    <row r="1231" spans="21:21" x14ac:dyDescent="0.2">
      <c r="U1231" s="24"/>
    </row>
    <row r="1232" spans="21:21" x14ac:dyDescent="0.2">
      <c r="U1232" s="24"/>
    </row>
    <row r="1233" spans="21:21" x14ac:dyDescent="0.2">
      <c r="U1233" s="24"/>
    </row>
    <row r="1234" spans="21:21" x14ac:dyDescent="0.2">
      <c r="U1234" s="24"/>
    </row>
    <row r="1235" spans="21:21" x14ac:dyDescent="0.2">
      <c r="U1235" s="24"/>
    </row>
    <row r="1236" spans="21:21" x14ac:dyDescent="0.2">
      <c r="U1236" s="24"/>
    </row>
    <row r="1237" spans="21:21" x14ac:dyDescent="0.2">
      <c r="U1237" s="24"/>
    </row>
    <row r="1238" spans="21:21" x14ac:dyDescent="0.2">
      <c r="U1238" s="24"/>
    </row>
    <row r="1239" spans="21:21" x14ac:dyDescent="0.2">
      <c r="U1239" s="24"/>
    </row>
    <row r="1240" spans="21:21" x14ac:dyDescent="0.2">
      <c r="U1240" s="24"/>
    </row>
    <row r="1241" spans="21:21" x14ac:dyDescent="0.2">
      <c r="U1241" s="24"/>
    </row>
    <row r="1242" spans="21:21" x14ac:dyDescent="0.2">
      <c r="U1242" s="24"/>
    </row>
    <row r="1243" spans="21:21" x14ac:dyDescent="0.2">
      <c r="U1243" s="24"/>
    </row>
    <row r="1244" spans="21:21" x14ac:dyDescent="0.2">
      <c r="U1244" s="24"/>
    </row>
    <row r="1245" spans="21:21" x14ac:dyDescent="0.2">
      <c r="U1245" s="24"/>
    </row>
    <row r="1246" spans="21:21" x14ac:dyDescent="0.2">
      <c r="U1246" s="24"/>
    </row>
    <row r="1247" spans="21:21" x14ac:dyDescent="0.2">
      <c r="U1247" s="24"/>
    </row>
    <row r="1248" spans="21:21" x14ac:dyDescent="0.2">
      <c r="U1248" s="24"/>
    </row>
    <row r="1249" spans="21:21" x14ac:dyDescent="0.2">
      <c r="U1249" s="24"/>
    </row>
    <row r="1250" spans="21:21" x14ac:dyDescent="0.2">
      <c r="U1250" s="24"/>
    </row>
    <row r="1251" spans="21:21" x14ac:dyDescent="0.2">
      <c r="U1251" s="24"/>
    </row>
    <row r="1252" spans="21:21" x14ac:dyDescent="0.2">
      <c r="U1252" s="24"/>
    </row>
    <row r="1253" spans="21:21" x14ac:dyDescent="0.2">
      <c r="U1253" s="24"/>
    </row>
    <row r="1254" spans="21:21" x14ac:dyDescent="0.2">
      <c r="U1254" s="24"/>
    </row>
    <row r="1255" spans="21:21" x14ac:dyDescent="0.2">
      <c r="U1255" s="24"/>
    </row>
    <row r="1256" spans="21:21" x14ac:dyDescent="0.2">
      <c r="U1256" s="24"/>
    </row>
    <row r="1257" spans="21:21" x14ac:dyDescent="0.2">
      <c r="U1257" s="24"/>
    </row>
    <row r="1258" spans="21:21" x14ac:dyDescent="0.2">
      <c r="U1258" s="24"/>
    </row>
    <row r="1259" spans="21:21" x14ac:dyDescent="0.2">
      <c r="U1259" s="24"/>
    </row>
    <row r="1260" spans="21:21" x14ac:dyDescent="0.2">
      <c r="U1260" s="24"/>
    </row>
    <row r="1261" spans="21:21" x14ac:dyDescent="0.2">
      <c r="U1261" s="24"/>
    </row>
    <row r="1262" spans="21:21" x14ac:dyDescent="0.2">
      <c r="U1262" s="24"/>
    </row>
    <row r="1263" spans="21:21" x14ac:dyDescent="0.2">
      <c r="U1263" s="24"/>
    </row>
    <row r="1264" spans="21:21" x14ac:dyDescent="0.2">
      <c r="U1264" s="24"/>
    </row>
    <row r="1265" spans="21:21" x14ac:dyDescent="0.2">
      <c r="U1265" s="24"/>
    </row>
    <row r="1266" spans="21:21" x14ac:dyDescent="0.2">
      <c r="U1266" s="24"/>
    </row>
    <row r="1267" spans="21:21" x14ac:dyDescent="0.2">
      <c r="U1267" s="24"/>
    </row>
    <row r="1268" spans="21:21" x14ac:dyDescent="0.2">
      <c r="U1268" s="24"/>
    </row>
    <row r="1269" spans="21:21" x14ac:dyDescent="0.2">
      <c r="U1269" s="24"/>
    </row>
    <row r="1270" spans="21:21" x14ac:dyDescent="0.2">
      <c r="U1270" s="24"/>
    </row>
    <row r="1271" spans="21:21" x14ac:dyDescent="0.2">
      <c r="U1271" s="24"/>
    </row>
    <row r="1272" spans="21:21" x14ac:dyDescent="0.2">
      <c r="U1272" s="24"/>
    </row>
    <row r="1273" spans="21:21" x14ac:dyDescent="0.2">
      <c r="U1273" s="24"/>
    </row>
    <row r="1274" spans="21:21" x14ac:dyDescent="0.2">
      <c r="U1274" s="24"/>
    </row>
    <row r="1275" spans="21:21" x14ac:dyDescent="0.2">
      <c r="U1275" s="24"/>
    </row>
    <row r="1276" spans="21:21" x14ac:dyDescent="0.2">
      <c r="U1276" s="24"/>
    </row>
    <row r="1277" spans="21:21" x14ac:dyDescent="0.2">
      <c r="U1277" s="24"/>
    </row>
    <row r="1278" spans="21:21" x14ac:dyDescent="0.2">
      <c r="U1278" s="24"/>
    </row>
    <row r="1279" spans="21:21" x14ac:dyDescent="0.2">
      <c r="U1279" s="24"/>
    </row>
    <row r="1280" spans="21:21" x14ac:dyDescent="0.2">
      <c r="U1280" s="24"/>
    </row>
    <row r="1281" spans="21:21" x14ac:dyDescent="0.2">
      <c r="U1281" s="24"/>
    </row>
    <row r="1282" spans="21:21" x14ac:dyDescent="0.2">
      <c r="U1282" s="24"/>
    </row>
    <row r="1283" spans="21:21" x14ac:dyDescent="0.2">
      <c r="U1283" s="24"/>
    </row>
    <row r="1284" spans="21:21" x14ac:dyDescent="0.2">
      <c r="U1284" s="24"/>
    </row>
    <row r="1285" spans="21:21" x14ac:dyDescent="0.2">
      <c r="U1285" s="24"/>
    </row>
    <row r="1286" spans="21:21" x14ac:dyDescent="0.2">
      <c r="U1286" s="24"/>
    </row>
    <row r="1287" spans="21:21" x14ac:dyDescent="0.2">
      <c r="U1287" s="24"/>
    </row>
    <row r="1288" spans="21:21" x14ac:dyDescent="0.2">
      <c r="U1288" s="24"/>
    </row>
    <row r="1289" spans="21:21" x14ac:dyDescent="0.2">
      <c r="U1289" s="24"/>
    </row>
    <row r="1290" spans="21:21" x14ac:dyDescent="0.2">
      <c r="U1290" s="24"/>
    </row>
    <row r="1291" spans="21:21" x14ac:dyDescent="0.2">
      <c r="U1291" s="24"/>
    </row>
    <row r="1292" spans="21:21" x14ac:dyDescent="0.2">
      <c r="U1292" s="24"/>
    </row>
    <row r="1293" spans="21:21" x14ac:dyDescent="0.2">
      <c r="U1293" s="24"/>
    </row>
    <row r="1294" spans="21:21" x14ac:dyDescent="0.2">
      <c r="U1294" s="24"/>
    </row>
    <row r="1295" spans="21:21" x14ac:dyDescent="0.2">
      <c r="U1295" s="24"/>
    </row>
    <row r="1296" spans="21:21" x14ac:dyDescent="0.2">
      <c r="U1296" s="24"/>
    </row>
    <row r="1297" spans="21:21" x14ac:dyDescent="0.2">
      <c r="U1297" s="24"/>
    </row>
    <row r="1298" spans="21:21" x14ac:dyDescent="0.2">
      <c r="U1298" s="24"/>
    </row>
    <row r="1299" spans="21:21" x14ac:dyDescent="0.2">
      <c r="U1299" s="24"/>
    </row>
    <row r="1300" spans="21:21" x14ac:dyDescent="0.2">
      <c r="U1300" s="24"/>
    </row>
    <row r="1301" spans="21:21" x14ac:dyDescent="0.2">
      <c r="U1301" s="24"/>
    </row>
    <row r="1302" spans="21:21" x14ac:dyDescent="0.2">
      <c r="U1302" s="24"/>
    </row>
    <row r="1303" spans="21:21" x14ac:dyDescent="0.2">
      <c r="U1303" s="24"/>
    </row>
    <row r="1304" spans="21:21" x14ac:dyDescent="0.2">
      <c r="U1304" s="24"/>
    </row>
    <row r="1305" spans="21:21" x14ac:dyDescent="0.2">
      <c r="U1305" s="24"/>
    </row>
    <row r="1306" spans="21:21" x14ac:dyDescent="0.2">
      <c r="U1306" s="24"/>
    </row>
    <row r="1307" spans="21:21" x14ac:dyDescent="0.2">
      <c r="U1307" s="24"/>
    </row>
    <row r="1308" spans="21:21" x14ac:dyDescent="0.2">
      <c r="U1308" s="24"/>
    </row>
    <row r="1309" spans="21:21" x14ac:dyDescent="0.2">
      <c r="U1309" s="24"/>
    </row>
    <row r="1310" spans="21:21" x14ac:dyDescent="0.2">
      <c r="U1310" s="24"/>
    </row>
    <row r="1311" spans="21:21" x14ac:dyDescent="0.2">
      <c r="U1311" s="24"/>
    </row>
    <row r="1312" spans="21:21" x14ac:dyDescent="0.2">
      <c r="U1312" s="24"/>
    </row>
    <row r="1313" spans="21:21" x14ac:dyDescent="0.2">
      <c r="U1313" s="24"/>
    </row>
    <row r="1314" spans="21:21" x14ac:dyDescent="0.2">
      <c r="U1314" s="24"/>
    </row>
    <row r="1315" spans="21:21" x14ac:dyDescent="0.2">
      <c r="U1315" s="24"/>
    </row>
    <row r="1316" spans="21:21" x14ac:dyDescent="0.2">
      <c r="U1316" s="24"/>
    </row>
    <row r="1317" spans="21:21" x14ac:dyDescent="0.2">
      <c r="U1317" s="24"/>
    </row>
    <row r="1318" spans="21:21" x14ac:dyDescent="0.2">
      <c r="U1318" s="24"/>
    </row>
    <row r="1319" spans="21:21" x14ac:dyDescent="0.2">
      <c r="U1319" s="24"/>
    </row>
    <row r="1320" spans="21:21" x14ac:dyDescent="0.2">
      <c r="U1320" s="24"/>
    </row>
    <row r="1321" spans="21:21" x14ac:dyDescent="0.2">
      <c r="U1321" s="24"/>
    </row>
    <row r="1322" spans="21:21" x14ac:dyDescent="0.2">
      <c r="U1322" s="24"/>
    </row>
    <row r="1323" spans="21:21" x14ac:dyDescent="0.2">
      <c r="U1323" s="24"/>
    </row>
    <row r="1324" spans="21:21" x14ac:dyDescent="0.2">
      <c r="U1324" s="24"/>
    </row>
    <row r="1325" spans="21:21" x14ac:dyDescent="0.2">
      <c r="U1325" s="24"/>
    </row>
    <row r="1326" spans="21:21" x14ac:dyDescent="0.2">
      <c r="U1326" s="24"/>
    </row>
    <row r="1327" spans="21:21" x14ac:dyDescent="0.2">
      <c r="U1327" s="24"/>
    </row>
    <row r="1328" spans="21:21" x14ac:dyDescent="0.2">
      <c r="U1328" s="24"/>
    </row>
    <row r="1329" spans="21:21" x14ac:dyDescent="0.2">
      <c r="U1329" s="24"/>
    </row>
    <row r="1330" spans="21:21" x14ac:dyDescent="0.2">
      <c r="U1330" s="24"/>
    </row>
    <row r="1331" spans="21:21" x14ac:dyDescent="0.2">
      <c r="U1331" s="24"/>
    </row>
    <row r="1332" spans="21:21" x14ac:dyDescent="0.2">
      <c r="U1332" s="24"/>
    </row>
    <row r="1333" spans="21:21" x14ac:dyDescent="0.2">
      <c r="U1333" s="24"/>
    </row>
    <row r="1334" spans="21:21" x14ac:dyDescent="0.2">
      <c r="U1334" s="24"/>
    </row>
    <row r="1335" spans="21:21" x14ac:dyDescent="0.2">
      <c r="U1335" s="24"/>
    </row>
    <row r="1336" spans="21:21" x14ac:dyDescent="0.2">
      <c r="U1336" s="24"/>
    </row>
    <row r="1337" spans="21:21" x14ac:dyDescent="0.2">
      <c r="U1337" s="24"/>
    </row>
    <row r="1338" spans="21:21" x14ac:dyDescent="0.2">
      <c r="U1338" s="24"/>
    </row>
    <row r="1339" spans="21:21" x14ac:dyDescent="0.2">
      <c r="U1339" s="24"/>
    </row>
    <row r="1340" spans="21:21" x14ac:dyDescent="0.2">
      <c r="U1340" s="24"/>
    </row>
    <row r="1341" spans="21:21" x14ac:dyDescent="0.2">
      <c r="U1341" s="24"/>
    </row>
    <row r="1342" spans="21:21" x14ac:dyDescent="0.2">
      <c r="U1342" s="24"/>
    </row>
    <row r="1343" spans="21:21" x14ac:dyDescent="0.2">
      <c r="U1343" s="24"/>
    </row>
    <row r="1344" spans="21:21" x14ac:dyDescent="0.2">
      <c r="U1344" s="24"/>
    </row>
    <row r="1345" spans="21:21" x14ac:dyDescent="0.2">
      <c r="U1345" s="24"/>
    </row>
    <row r="1346" spans="21:21" x14ac:dyDescent="0.2">
      <c r="U1346" s="24"/>
    </row>
    <row r="1347" spans="21:21" x14ac:dyDescent="0.2">
      <c r="U1347" s="24"/>
    </row>
    <row r="1348" spans="21:21" x14ac:dyDescent="0.2">
      <c r="U1348" s="24"/>
    </row>
    <row r="1349" spans="21:21" x14ac:dyDescent="0.2">
      <c r="U1349" s="24"/>
    </row>
    <row r="1350" spans="21:21" x14ac:dyDescent="0.2">
      <c r="U1350" s="24"/>
    </row>
    <row r="1351" spans="21:21" x14ac:dyDescent="0.2">
      <c r="U1351" s="24"/>
    </row>
    <row r="1352" spans="21:21" x14ac:dyDescent="0.2">
      <c r="U1352" s="24"/>
    </row>
    <row r="1353" spans="21:21" x14ac:dyDescent="0.2">
      <c r="U1353" s="24"/>
    </row>
    <row r="1354" spans="21:21" x14ac:dyDescent="0.2">
      <c r="U1354" s="24"/>
    </row>
    <row r="1355" spans="21:21" x14ac:dyDescent="0.2">
      <c r="U1355" s="24"/>
    </row>
    <row r="1356" spans="21:21" x14ac:dyDescent="0.2">
      <c r="U1356" s="24"/>
    </row>
    <row r="1357" spans="21:21" x14ac:dyDescent="0.2">
      <c r="U1357" s="24"/>
    </row>
    <row r="1358" spans="21:21" x14ac:dyDescent="0.2">
      <c r="U1358" s="24"/>
    </row>
    <row r="1359" spans="21:21" x14ac:dyDescent="0.2">
      <c r="U1359" s="24"/>
    </row>
    <row r="1360" spans="21:21" x14ac:dyDescent="0.2">
      <c r="U1360" s="24"/>
    </row>
    <row r="1361" spans="21:21" x14ac:dyDescent="0.2">
      <c r="U1361" s="24"/>
    </row>
    <row r="1362" spans="21:21" x14ac:dyDescent="0.2">
      <c r="U1362" s="24"/>
    </row>
    <row r="1363" spans="21:21" x14ac:dyDescent="0.2">
      <c r="U1363" s="24"/>
    </row>
    <row r="1364" spans="21:21" x14ac:dyDescent="0.2">
      <c r="U1364" s="24"/>
    </row>
    <row r="1365" spans="21:21" x14ac:dyDescent="0.2">
      <c r="U1365" s="24"/>
    </row>
    <row r="1366" spans="21:21" x14ac:dyDescent="0.2">
      <c r="U1366" s="24"/>
    </row>
    <row r="1367" spans="21:21" x14ac:dyDescent="0.2">
      <c r="U1367" s="24"/>
    </row>
    <row r="1368" spans="21:21" x14ac:dyDescent="0.2">
      <c r="U1368" s="24"/>
    </row>
    <row r="1369" spans="21:21" x14ac:dyDescent="0.2">
      <c r="U1369" s="24"/>
    </row>
    <row r="1370" spans="21:21" x14ac:dyDescent="0.2">
      <c r="U1370" s="24"/>
    </row>
    <row r="1371" spans="21:21" x14ac:dyDescent="0.2">
      <c r="U1371" s="24"/>
    </row>
    <row r="1372" spans="21:21" x14ac:dyDescent="0.2">
      <c r="U1372" s="24"/>
    </row>
    <row r="1373" spans="21:21" x14ac:dyDescent="0.2">
      <c r="U1373" s="24"/>
    </row>
    <row r="1374" spans="21:21" x14ac:dyDescent="0.2">
      <c r="U1374" s="24"/>
    </row>
    <row r="1375" spans="21:21" x14ac:dyDescent="0.2">
      <c r="U1375" s="24"/>
    </row>
    <row r="1376" spans="21:21" x14ac:dyDescent="0.2">
      <c r="U1376" s="24"/>
    </row>
    <row r="1377" spans="21:21" x14ac:dyDescent="0.2">
      <c r="U1377" s="24"/>
    </row>
    <row r="1378" spans="21:21" x14ac:dyDescent="0.2">
      <c r="U1378" s="24"/>
    </row>
    <row r="1379" spans="21:21" x14ac:dyDescent="0.2">
      <c r="U1379" s="24"/>
    </row>
    <row r="1380" spans="21:21" x14ac:dyDescent="0.2">
      <c r="U1380" s="24"/>
    </row>
    <row r="1381" spans="21:21" x14ac:dyDescent="0.2">
      <c r="U1381" s="24"/>
    </row>
    <row r="1382" spans="21:21" x14ac:dyDescent="0.2">
      <c r="U1382" s="24"/>
    </row>
    <row r="1383" spans="21:21" x14ac:dyDescent="0.2">
      <c r="U1383" s="24"/>
    </row>
    <row r="1384" spans="21:21" x14ac:dyDescent="0.2">
      <c r="U1384" s="24"/>
    </row>
    <row r="1385" spans="21:21" x14ac:dyDescent="0.2">
      <c r="U1385" s="24"/>
    </row>
    <row r="1386" spans="21:21" x14ac:dyDescent="0.2">
      <c r="U1386" s="24"/>
    </row>
    <row r="1387" spans="21:21" x14ac:dyDescent="0.2">
      <c r="U1387" s="24"/>
    </row>
    <row r="1388" spans="21:21" x14ac:dyDescent="0.2">
      <c r="U1388" s="24"/>
    </row>
    <row r="1389" spans="21:21" x14ac:dyDescent="0.2">
      <c r="U1389" s="24"/>
    </row>
    <row r="1390" spans="21:21" x14ac:dyDescent="0.2">
      <c r="U1390" s="24"/>
    </row>
    <row r="1391" spans="21:21" x14ac:dyDescent="0.2">
      <c r="U1391" s="24"/>
    </row>
    <row r="1392" spans="21:21" x14ac:dyDescent="0.2">
      <c r="U1392" s="24"/>
    </row>
    <row r="1393" spans="21:21" x14ac:dyDescent="0.2">
      <c r="U1393" s="24"/>
    </row>
    <row r="1394" spans="21:21" x14ac:dyDescent="0.2">
      <c r="U1394" s="24"/>
    </row>
    <row r="1395" spans="21:21" x14ac:dyDescent="0.2">
      <c r="U1395" s="24"/>
    </row>
    <row r="1396" spans="21:21" x14ac:dyDescent="0.2">
      <c r="U1396" s="24"/>
    </row>
    <row r="1397" spans="21:21" x14ac:dyDescent="0.2">
      <c r="U1397" s="24"/>
    </row>
    <row r="1398" spans="21:21" x14ac:dyDescent="0.2">
      <c r="U1398" s="24"/>
    </row>
    <row r="1399" spans="21:21" x14ac:dyDescent="0.2">
      <c r="U1399" s="24"/>
    </row>
    <row r="1400" spans="21:21" x14ac:dyDescent="0.2">
      <c r="U1400" s="24"/>
    </row>
    <row r="1401" spans="21:21" x14ac:dyDescent="0.2">
      <c r="U1401" s="24"/>
    </row>
    <row r="1402" spans="21:21" x14ac:dyDescent="0.2">
      <c r="U1402" s="24"/>
    </row>
    <row r="1403" spans="21:21" x14ac:dyDescent="0.2">
      <c r="U1403" s="24"/>
    </row>
    <row r="1404" spans="21:21" x14ac:dyDescent="0.2">
      <c r="U1404" s="24"/>
    </row>
    <row r="1405" spans="21:21" x14ac:dyDescent="0.2">
      <c r="U1405" s="24"/>
    </row>
    <row r="1406" spans="21:21" x14ac:dyDescent="0.2">
      <c r="U1406" s="24"/>
    </row>
    <row r="1407" spans="21:21" x14ac:dyDescent="0.2">
      <c r="U1407" s="24"/>
    </row>
    <row r="1408" spans="21:21" x14ac:dyDescent="0.2">
      <c r="U1408" s="24"/>
    </row>
    <row r="1409" spans="21:21" x14ac:dyDescent="0.2">
      <c r="U1409" s="24"/>
    </row>
    <row r="1410" spans="21:21" x14ac:dyDescent="0.2">
      <c r="U1410" s="24"/>
    </row>
    <row r="1411" spans="21:21" x14ac:dyDescent="0.2">
      <c r="U1411" s="24"/>
    </row>
    <row r="1412" spans="21:21" x14ac:dyDescent="0.2">
      <c r="U1412" s="24"/>
    </row>
    <row r="1413" spans="21:21" x14ac:dyDescent="0.2">
      <c r="U1413" s="24"/>
    </row>
    <row r="1414" spans="21:21" x14ac:dyDescent="0.2">
      <c r="U1414" s="24"/>
    </row>
    <row r="1415" spans="21:21" x14ac:dyDescent="0.2">
      <c r="U1415" s="24"/>
    </row>
    <row r="1416" spans="21:21" x14ac:dyDescent="0.2">
      <c r="U1416" s="24"/>
    </row>
    <row r="1417" spans="21:21" x14ac:dyDescent="0.2">
      <c r="U1417" s="24"/>
    </row>
    <row r="1418" spans="21:21" x14ac:dyDescent="0.2">
      <c r="U1418" s="24"/>
    </row>
    <row r="1419" spans="21:21" x14ac:dyDescent="0.2">
      <c r="U1419" s="24"/>
    </row>
    <row r="1420" spans="21:21" x14ac:dyDescent="0.2">
      <c r="U1420" s="24"/>
    </row>
    <row r="1421" spans="21:21" x14ac:dyDescent="0.2">
      <c r="U1421" s="24"/>
    </row>
    <row r="1422" spans="21:21" x14ac:dyDescent="0.2">
      <c r="U1422" s="24"/>
    </row>
    <row r="1423" spans="21:21" x14ac:dyDescent="0.2">
      <c r="U1423" s="24"/>
    </row>
    <row r="1424" spans="21:21" x14ac:dyDescent="0.2">
      <c r="U1424" s="24"/>
    </row>
    <row r="1425" spans="21:21" x14ac:dyDescent="0.2">
      <c r="U1425" s="24"/>
    </row>
    <row r="1426" spans="21:21" x14ac:dyDescent="0.2">
      <c r="U1426" s="24"/>
    </row>
    <row r="1427" spans="21:21" x14ac:dyDescent="0.2">
      <c r="U1427" s="24"/>
    </row>
    <row r="1428" spans="21:21" x14ac:dyDescent="0.2">
      <c r="U1428" s="24"/>
    </row>
    <row r="1429" spans="21:21" x14ac:dyDescent="0.2">
      <c r="U1429" s="24"/>
    </row>
    <row r="1430" spans="21:21" x14ac:dyDescent="0.2">
      <c r="U1430" s="24"/>
    </row>
    <row r="1431" spans="21:21" x14ac:dyDescent="0.2">
      <c r="U1431" s="24"/>
    </row>
    <row r="1432" spans="21:21" x14ac:dyDescent="0.2">
      <c r="U1432" s="24"/>
    </row>
    <row r="1433" spans="21:21" x14ac:dyDescent="0.2">
      <c r="U1433" s="24"/>
    </row>
    <row r="1434" spans="21:21" x14ac:dyDescent="0.2">
      <c r="U1434" s="24"/>
    </row>
    <row r="1435" spans="21:21" x14ac:dyDescent="0.2">
      <c r="U1435" s="24"/>
    </row>
    <row r="1436" spans="21:21" x14ac:dyDescent="0.2">
      <c r="U1436" s="24"/>
    </row>
    <row r="1437" spans="21:21" x14ac:dyDescent="0.2">
      <c r="U1437" s="24"/>
    </row>
    <row r="1438" spans="21:21" x14ac:dyDescent="0.2">
      <c r="U1438" s="24"/>
    </row>
    <row r="1439" spans="21:21" x14ac:dyDescent="0.2">
      <c r="U1439" s="24"/>
    </row>
    <row r="1440" spans="21:21" x14ac:dyDescent="0.2">
      <c r="U1440" s="24"/>
    </row>
    <row r="1441" spans="21:21" x14ac:dyDescent="0.2">
      <c r="U1441" s="24"/>
    </row>
    <row r="1442" spans="21:21" x14ac:dyDescent="0.2">
      <c r="U1442" s="24"/>
    </row>
    <row r="1443" spans="21:21" x14ac:dyDescent="0.2">
      <c r="U1443" s="24"/>
    </row>
    <row r="1444" spans="21:21" x14ac:dyDescent="0.2">
      <c r="U1444" s="24"/>
    </row>
    <row r="1445" spans="21:21" x14ac:dyDescent="0.2">
      <c r="U1445" s="24"/>
    </row>
    <row r="1446" spans="21:21" x14ac:dyDescent="0.2">
      <c r="U1446" s="24"/>
    </row>
    <row r="1447" spans="21:21" x14ac:dyDescent="0.2">
      <c r="U1447" s="24"/>
    </row>
    <row r="1448" spans="21:21" x14ac:dyDescent="0.2">
      <c r="U1448" s="24"/>
    </row>
    <row r="1449" spans="21:21" x14ac:dyDescent="0.2">
      <c r="U1449" s="24"/>
    </row>
    <row r="1450" spans="21:21" x14ac:dyDescent="0.2">
      <c r="U1450" s="24"/>
    </row>
    <row r="1451" spans="21:21" x14ac:dyDescent="0.2">
      <c r="U1451" s="24"/>
    </row>
    <row r="1452" spans="21:21" x14ac:dyDescent="0.2">
      <c r="U1452" s="24"/>
    </row>
    <row r="1453" spans="21:21" x14ac:dyDescent="0.2">
      <c r="U1453" s="24"/>
    </row>
    <row r="1454" spans="21:21" x14ac:dyDescent="0.2">
      <c r="U1454" s="24"/>
    </row>
    <row r="1455" spans="21:21" x14ac:dyDescent="0.2">
      <c r="U1455" s="24"/>
    </row>
    <row r="1456" spans="21:21" x14ac:dyDescent="0.2">
      <c r="U1456" s="24"/>
    </row>
    <row r="1457" spans="21:21" x14ac:dyDescent="0.2">
      <c r="U1457" s="24"/>
    </row>
    <row r="1458" spans="21:21" x14ac:dyDescent="0.2">
      <c r="U1458" s="24"/>
    </row>
    <row r="1459" spans="21:21" x14ac:dyDescent="0.2">
      <c r="U1459" s="24"/>
    </row>
    <row r="1460" spans="21:21" x14ac:dyDescent="0.2">
      <c r="U1460" s="24"/>
    </row>
    <row r="1461" spans="21:21" x14ac:dyDescent="0.2">
      <c r="U1461" s="24"/>
    </row>
    <row r="1462" spans="21:21" x14ac:dyDescent="0.2">
      <c r="U1462" s="24"/>
    </row>
    <row r="1463" spans="21:21" x14ac:dyDescent="0.2">
      <c r="U1463" s="24"/>
    </row>
    <row r="1464" spans="21:21" x14ac:dyDescent="0.2">
      <c r="U1464" s="24"/>
    </row>
    <row r="1465" spans="21:21" x14ac:dyDescent="0.2">
      <c r="U1465" s="24"/>
    </row>
    <row r="1466" spans="21:21" x14ac:dyDescent="0.2">
      <c r="U1466" s="24"/>
    </row>
    <row r="1467" spans="21:21" x14ac:dyDescent="0.2">
      <c r="U1467" s="24"/>
    </row>
    <row r="1468" spans="21:21" x14ac:dyDescent="0.2">
      <c r="U1468" s="24"/>
    </row>
    <row r="1469" spans="21:21" x14ac:dyDescent="0.2">
      <c r="U1469" s="24"/>
    </row>
    <row r="1470" spans="21:21" x14ac:dyDescent="0.2">
      <c r="U1470" s="24"/>
    </row>
    <row r="1471" spans="21:21" x14ac:dyDescent="0.2">
      <c r="U1471" s="24"/>
    </row>
    <row r="1472" spans="21:21" x14ac:dyDescent="0.2">
      <c r="U1472" s="24"/>
    </row>
    <row r="1473" spans="21:21" x14ac:dyDescent="0.2">
      <c r="U1473" s="24"/>
    </row>
    <row r="1474" spans="21:21" x14ac:dyDescent="0.2">
      <c r="U1474" s="24"/>
    </row>
    <row r="1475" spans="21:21" x14ac:dyDescent="0.2">
      <c r="U1475" s="24"/>
    </row>
    <row r="1476" spans="21:21" x14ac:dyDescent="0.2">
      <c r="U1476" s="24"/>
    </row>
    <row r="1477" spans="21:21" x14ac:dyDescent="0.2">
      <c r="U1477" s="24"/>
    </row>
    <row r="1478" spans="21:21" x14ac:dyDescent="0.2">
      <c r="U1478" s="24"/>
    </row>
    <row r="1479" spans="21:21" x14ac:dyDescent="0.2">
      <c r="U1479" s="24"/>
    </row>
    <row r="1480" spans="21:21" x14ac:dyDescent="0.2">
      <c r="U1480" s="24"/>
    </row>
    <row r="1481" spans="21:21" x14ac:dyDescent="0.2">
      <c r="U1481" s="24"/>
    </row>
    <row r="1482" spans="21:21" x14ac:dyDescent="0.2">
      <c r="U1482" s="24"/>
    </row>
    <row r="1483" spans="21:21" x14ac:dyDescent="0.2">
      <c r="U1483" s="24"/>
    </row>
    <row r="1484" spans="21:21" x14ac:dyDescent="0.2">
      <c r="U1484" s="24"/>
    </row>
    <row r="1485" spans="21:21" x14ac:dyDescent="0.2">
      <c r="U1485" s="24"/>
    </row>
    <row r="1486" spans="21:21" x14ac:dyDescent="0.2">
      <c r="U1486" s="24"/>
    </row>
    <row r="1487" spans="21:21" x14ac:dyDescent="0.2">
      <c r="U1487" s="24"/>
    </row>
    <row r="1488" spans="21:21" x14ac:dyDescent="0.2">
      <c r="U1488" s="24"/>
    </row>
    <row r="1489" spans="21:21" x14ac:dyDescent="0.2">
      <c r="U1489" s="24"/>
    </row>
    <row r="1490" spans="21:21" x14ac:dyDescent="0.2">
      <c r="U1490" s="24"/>
    </row>
    <row r="1491" spans="21:21" x14ac:dyDescent="0.2">
      <c r="U1491" s="24"/>
    </row>
    <row r="1492" spans="21:21" x14ac:dyDescent="0.2">
      <c r="U1492" s="24"/>
    </row>
    <row r="1493" spans="21:21" x14ac:dyDescent="0.2">
      <c r="U1493" s="24"/>
    </row>
    <row r="1494" spans="21:21" x14ac:dyDescent="0.2">
      <c r="U1494" s="24"/>
    </row>
    <row r="1495" spans="21:21" x14ac:dyDescent="0.2">
      <c r="U1495" s="24"/>
    </row>
    <row r="1496" spans="21:21" x14ac:dyDescent="0.2">
      <c r="U1496" s="24"/>
    </row>
    <row r="1497" spans="21:21" x14ac:dyDescent="0.2">
      <c r="U1497" s="24"/>
    </row>
    <row r="1498" spans="21:21" x14ac:dyDescent="0.2">
      <c r="U1498" s="24"/>
    </row>
    <row r="1499" spans="21:21" x14ac:dyDescent="0.2">
      <c r="U1499" s="24"/>
    </row>
    <row r="1500" spans="21:21" x14ac:dyDescent="0.2">
      <c r="U1500" s="24"/>
    </row>
    <row r="1501" spans="21:21" x14ac:dyDescent="0.2">
      <c r="U1501" s="24"/>
    </row>
    <row r="1502" spans="21:21" x14ac:dyDescent="0.2">
      <c r="U1502" s="24"/>
    </row>
    <row r="1503" spans="21:21" x14ac:dyDescent="0.2">
      <c r="U1503" s="24"/>
    </row>
    <row r="1504" spans="21:21" x14ac:dyDescent="0.2">
      <c r="U1504" s="24"/>
    </row>
    <row r="1505" spans="21:21" x14ac:dyDescent="0.2">
      <c r="U1505" s="24"/>
    </row>
    <row r="1506" spans="21:21" x14ac:dyDescent="0.2">
      <c r="U1506" s="24"/>
    </row>
    <row r="1507" spans="21:21" x14ac:dyDescent="0.2">
      <c r="U1507" s="24"/>
    </row>
    <row r="1508" spans="21:21" x14ac:dyDescent="0.2">
      <c r="U1508" s="24"/>
    </row>
    <row r="1509" spans="21:21" x14ac:dyDescent="0.2">
      <c r="U1509" s="24"/>
    </row>
    <row r="1510" spans="21:21" x14ac:dyDescent="0.2">
      <c r="U1510" s="24"/>
    </row>
    <row r="1511" spans="21:21" x14ac:dyDescent="0.2">
      <c r="U1511" s="24"/>
    </row>
    <row r="1512" spans="21:21" x14ac:dyDescent="0.2">
      <c r="U1512" s="24"/>
    </row>
    <row r="1513" spans="21:21" x14ac:dyDescent="0.2">
      <c r="U1513" s="24"/>
    </row>
    <row r="1514" spans="21:21" x14ac:dyDescent="0.2">
      <c r="U1514" s="24"/>
    </row>
    <row r="1515" spans="21:21" x14ac:dyDescent="0.2">
      <c r="U1515" s="24"/>
    </row>
    <row r="1516" spans="21:21" x14ac:dyDescent="0.2">
      <c r="U1516" s="24"/>
    </row>
    <row r="1517" spans="21:21" x14ac:dyDescent="0.2">
      <c r="U1517" s="24"/>
    </row>
    <row r="1518" spans="21:21" x14ac:dyDescent="0.2">
      <c r="U1518" s="24"/>
    </row>
    <row r="1519" spans="21:21" x14ac:dyDescent="0.2">
      <c r="U1519" s="24"/>
    </row>
    <row r="1520" spans="21:21" x14ac:dyDescent="0.2">
      <c r="U1520" s="24"/>
    </row>
    <row r="1521" spans="21:21" x14ac:dyDescent="0.2">
      <c r="U1521" s="24"/>
    </row>
    <row r="1522" spans="21:21" x14ac:dyDescent="0.2">
      <c r="U1522" s="24"/>
    </row>
    <row r="1523" spans="21:21" x14ac:dyDescent="0.2">
      <c r="U1523" s="24"/>
    </row>
    <row r="1524" spans="21:21" x14ac:dyDescent="0.2">
      <c r="U1524" s="24"/>
    </row>
    <row r="1525" spans="21:21" x14ac:dyDescent="0.2">
      <c r="U1525" s="24"/>
    </row>
    <row r="1526" spans="21:21" x14ac:dyDescent="0.2">
      <c r="U1526" s="24"/>
    </row>
    <row r="1527" spans="21:21" x14ac:dyDescent="0.2">
      <c r="U1527" s="24"/>
    </row>
    <row r="1528" spans="21:21" x14ac:dyDescent="0.2">
      <c r="U1528" s="24"/>
    </row>
    <row r="1529" spans="21:21" x14ac:dyDescent="0.2">
      <c r="U1529" s="24"/>
    </row>
    <row r="1530" spans="21:21" x14ac:dyDescent="0.2">
      <c r="U1530" s="24"/>
    </row>
    <row r="1531" spans="21:21" x14ac:dyDescent="0.2">
      <c r="U1531" s="24"/>
    </row>
    <row r="1532" spans="21:21" x14ac:dyDescent="0.2">
      <c r="U1532" s="24"/>
    </row>
    <row r="1533" spans="21:21" x14ac:dyDescent="0.2">
      <c r="U1533" s="24"/>
    </row>
    <row r="1534" spans="21:21" x14ac:dyDescent="0.2">
      <c r="U1534" s="24"/>
    </row>
    <row r="1535" spans="21:21" x14ac:dyDescent="0.2">
      <c r="U1535" s="24"/>
    </row>
    <row r="1536" spans="21:21" x14ac:dyDescent="0.2">
      <c r="U1536" s="24"/>
    </row>
    <row r="1537" spans="21:21" x14ac:dyDescent="0.2">
      <c r="U1537" s="24"/>
    </row>
    <row r="1538" spans="21:21" x14ac:dyDescent="0.2">
      <c r="U1538" s="24"/>
    </row>
    <row r="1539" spans="21:21" x14ac:dyDescent="0.2">
      <c r="U1539" s="24"/>
    </row>
    <row r="1540" spans="21:21" x14ac:dyDescent="0.2">
      <c r="U1540" s="24"/>
    </row>
    <row r="1541" spans="21:21" x14ac:dyDescent="0.2">
      <c r="U1541" s="24"/>
    </row>
    <row r="1542" spans="21:21" x14ac:dyDescent="0.2">
      <c r="U1542" s="24"/>
    </row>
    <row r="1543" spans="21:21" x14ac:dyDescent="0.2">
      <c r="U1543" s="24"/>
    </row>
    <row r="1544" spans="21:21" x14ac:dyDescent="0.2">
      <c r="U1544" s="24"/>
    </row>
    <row r="1545" spans="21:21" x14ac:dyDescent="0.2">
      <c r="U1545" s="24"/>
    </row>
    <row r="1546" spans="21:21" x14ac:dyDescent="0.2">
      <c r="U1546" s="24"/>
    </row>
    <row r="1547" spans="21:21" x14ac:dyDescent="0.2">
      <c r="U1547" s="24"/>
    </row>
    <row r="1548" spans="21:21" x14ac:dyDescent="0.2">
      <c r="U1548" s="24"/>
    </row>
    <row r="1549" spans="21:21" x14ac:dyDescent="0.2">
      <c r="U1549" s="24"/>
    </row>
    <row r="1550" spans="21:21" x14ac:dyDescent="0.2">
      <c r="U1550" s="24"/>
    </row>
    <row r="1551" spans="21:21" x14ac:dyDescent="0.2">
      <c r="U1551" s="24"/>
    </row>
    <row r="1552" spans="21:21" x14ac:dyDescent="0.2">
      <c r="U1552" s="24"/>
    </row>
    <row r="1553" spans="21:21" x14ac:dyDescent="0.2">
      <c r="U1553" s="24"/>
    </row>
    <row r="1554" spans="21:21" x14ac:dyDescent="0.2">
      <c r="U1554" s="24"/>
    </row>
    <row r="1555" spans="21:21" x14ac:dyDescent="0.2">
      <c r="U1555" s="24"/>
    </row>
    <row r="1556" spans="21:21" x14ac:dyDescent="0.2">
      <c r="U1556" s="24"/>
    </row>
    <row r="1557" spans="21:21" x14ac:dyDescent="0.2">
      <c r="U1557" s="24"/>
    </row>
    <row r="1558" spans="21:21" x14ac:dyDescent="0.2">
      <c r="U1558" s="24"/>
    </row>
    <row r="1559" spans="21:21" x14ac:dyDescent="0.2">
      <c r="U1559" s="24"/>
    </row>
    <row r="1560" spans="21:21" x14ac:dyDescent="0.2">
      <c r="U1560" s="24"/>
    </row>
    <row r="1561" spans="21:21" x14ac:dyDescent="0.2">
      <c r="U1561" s="24"/>
    </row>
    <row r="1562" spans="21:21" x14ac:dyDescent="0.2">
      <c r="U1562" s="24"/>
    </row>
    <row r="1563" spans="21:21" x14ac:dyDescent="0.2">
      <c r="U1563" s="24"/>
    </row>
    <row r="1564" spans="21:21" x14ac:dyDescent="0.2">
      <c r="U1564" s="24"/>
    </row>
    <row r="1565" spans="21:21" x14ac:dyDescent="0.2">
      <c r="U1565" s="24"/>
    </row>
    <row r="1566" spans="21:21" x14ac:dyDescent="0.2">
      <c r="U1566" s="24"/>
    </row>
    <row r="1567" spans="21:21" x14ac:dyDescent="0.2">
      <c r="U1567" s="24"/>
    </row>
    <row r="1568" spans="21:21" x14ac:dyDescent="0.2">
      <c r="U1568" s="24"/>
    </row>
    <row r="1569" spans="21:21" x14ac:dyDescent="0.2">
      <c r="U1569" s="24"/>
    </row>
    <row r="1570" spans="21:21" x14ac:dyDescent="0.2">
      <c r="U1570" s="24"/>
    </row>
    <row r="1571" spans="21:21" x14ac:dyDescent="0.2">
      <c r="U1571" s="24"/>
    </row>
    <row r="1572" spans="21:21" x14ac:dyDescent="0.2">
      <c r="U1572" s="24"/>
    </row>
    <row r="1573" spans="21:21" x14ac:dyDescent="0.2">
      <c r="U1573" s="24"/>
    </row>
    <row r="1574" spans="21:21" x14ac:dyDescent="0.2">
      <c r="U1574" s="24"/>
    </row>
    <row r="1575" spans="21:21" x14ac:dyDescent="0.2">
      <c r="U1575" s="24"/>
    </row>
    <row r="1576" spans="21:21" x14ac:dyDescent="0.2">
      <c r="U1576" s="24"/>
    </row>
    <row r="1577" spans="21:21" x14ac:dyDescent="0.2">
      <c r="U1577" s="24"/>
    </row>
    <row r="1578" spans="21:21" x14ac:dyDescent="0.2">
      <c r="U1578" s="24"/>
    </row>
    <row r="1579" spans="21:21" x14ac:dyDescent="0.2">
      <c r="U1579" s="24"/>
    </row>
    <row r="1580" spans="21:21" x14ac:dyDescent="0.2">
      <c r="U1580" s="24"/>
    </row>
    <row r="1581" spans="21:21" x14ac:dyDescent="0.2">
      <c r="U1581" s="24"/>
    </row>
    <row r="1582" spans="21:21" x14ac:dyDescent="0.2">
      <c r="U1582" s="24"/>
    </row>
    <row r="1583" spans="21:21" x14ac:dyDescent="0.2">
      <c r="U1583" s="24"/>
    </row>
    <row r="1584" spans="21:21" x14ac:dyDescent="0.2">
      <c r="U1584" s="24"/>
    </row>
    <row r="1585" spans="21:21" x14ac:dyDescent="0.2">
      <c r="U1585" s="24"/>
    </row>
    <row r="1586" spans="21:21" x14ac:dyDescent="0.2">
      <c r="U1586" s="24"/>
    </row>
    <row r="1587" spans="21:21" x14ac:dyDescent="0.2">
      <c r="U1587" s="24"/>
    </row>
    <row r="1588" spans="21:21" x14ac:dyDescent="0.2">
      <c r="U1588" s="24"/>
    </row>
    <row r="1589" spans="21:21" x14ac:dyDescent="0.2">
      <c r="U1589" s="24"/>
    </row>
    <row r="1590" spans="21:21" x14ac:dyDescent="0.2">
      <c r="U1590" s="24"/>
    </row>
    <row r="1591" spans="21:21" x14ac:dyDescent="0.2">
      <c r="U1591" s="24"/>
    </row>
    <row r="1592" spans="21:21" x14ac:dyDescent="0.2">
      <c r="U1592" s="24"/>
    </row>
    <row r="1593" spans="21:21" x14ac:dyDescent="0.2">
      <c r="U1593" s="24"/>
    </row>
    <row r="1594" spans="21:21" x14ac:dyDescent="0.2">
      <c r="U1594" s="24"/>
    </row>
    <row r="1595" spans="21:21" x14ac:dyDescent="0.2">
      <c r="U1595" s="24"/>
    </row>
    <row r="1596" spans="21:21" x14ac:dyDescent="0.2">
      <c r="U1596" s="24"/>
    </row>
    <row r="1597" spans="21:21" x14ac:dyDescent="0.2">
      <c r="U1597" s="24"/>
    </row>
    <row r="1598" spans="21:21" x14ac:dyDescent="0.2">
      <c r="U1598" s="24"/>
    </row>
    <row r="1599" spans="21:21" x14ac:dyDescent="0.2">
      <c r="U1599" s="24"/>
    </row>
    <row r="1600" spans="21:21" x14ac:dyDescent="0.2">
      <c r="U1600" s="24"/>
    </row>
    <row r="1601" spans="21:21" x14ac:dyDescent="0.2">
      <c r="U1601" s="24"/>
    </row>
    <row r="1602" spans="21:21" x14ac:dyDescent="0.2">
      <c r="U1602" s="24"/>
    </row>
    <row r="1603" spans="21:21" x14ac:dyDescent="0.2">
      <c r="U1603" s="24"/>
    </row>
    <row r="1604" spans="21:21" x14ac:dyDescent="0.2">
      <c r="U1604" s="24"/>
    </row>
    <row r="1605" spans="21:21" x14ac:dyDescent="0.2">
      <c r="U1605" s="24"/>
    </row>
    <row r="1606" spans="21:21" x14ac:dyDescent="0.2">
      <c r="U1606" s="24"/>
    </row>
    <row r="1607" spans="21:21" x14ac:dyDescent="0.2">
      <c r="U1607" s="24"/>
    </row>
    <row r="1608" spans="21:21" x14ac:dyDescent="0.2">
      <c r="U1608" s="24"/>
    </row>
    <row r="1609" spans="21:21" x14ac:dyDescent="0.2">
      <c r="U1609" s="24"/>
    </row>
    <row r="1610" spans="21:21" x14ac:dyDescent="0.2">
      <c r="U1610" s="24"/>
    </row>
    <row r="1611" spans="21:21" x14ac:dyDescent="0.2">
      <c r="U1611" s="24"/>
    </row>
    <row r="1612" spans="21:21" x14ac:dyDescent="0.2">
      <c r="U1612" s="24"/>
    </row>
    <row r="1613" spans="21:21" x14ac:dyDescent="0.2">
      <c r="U1613" s="24"/>
    </row>
    <row r="1614" spans="21:21" x14ac:dyDescent="0.2">
      <c r="U1614" s="24"/>
    </row>
    <row r="1615" spans="21:21" x14ac:dyDescent="0.2">
      <c r="U1615" s="24"/>
    </row>
    <row r="1616" spans="21:21" x14ac:dyDescent="0.2">
      <c r="U1616" s="24"/>
    </row>
    <row r="1617" spans="21:21" x14ac:dyDescent="0.2">
      <c r="U1617" s="24"/>
    </row>
    <row r="1618" spans="21:21" x14ac:dyDescent="0.2">
      <c r="U1618" s="24"/>
    </row>
    <row r="1619" spans="21:21" x14ac:dyDescent="0.2">
      <c r="U1619" s="24"/>
    </row>
    <row r="1620" spans="21:21" x14ac:dyDescent="0.2">
      <c r="U1620" s="24"/>
    </row>
    <row r="1621" spans="21:21" x14ac:dyDescent="0.2">
      <c r="U1621" s="24"/>
    </row>
    <row r="1622" spans="21:21" x14ac:dyDescent="0.2">
      <c r="U1622" s="24"/>
    </row>
    <row r="1623" spans="21:21" x14ac:dyDescent="0.2">
      <c r="U1623" s="24"/>
    </row>
    <row r="1624" spans="21:21" x14ac:dyDescent="0.2">
      <c r="U1624" s="24"/>
    </row>
    <row r="1625" spans="21:21" x14ac:dyDescent="0.2">
      <c r="U1625" s="24"/>
    </row>
    <row r="1626" spans="21:21" x14ac:dyDescent="0.2">
      <c r="U1626" s="24"/>
    </row>
    <row r="1627" spans="21:21" x14ac:dyDescent="0.2">
      <c r="U1627" s="24"/>
    </row>
    <row r="1628" spans="21:21" x14ac:dyDescent="0.2">
      <c r="U1628" s="24"/>
    </row>
    <row r="1629" spans="21:21" x14ac:dyDescent="0.2">
      <c r="U1629" s="24"/>
    </row>
    <row r="1630" spans="21:21" x14ac:dyDescent="0.2">
      <c r="U1630" s="24"/>
    </row>
    <row r="1631" spans="21:21" x14ac:dyDescent="0.2">
      <c r="U1631" s="24"/>
    </row>
    <row r="1632" spans="21:21" x14ac:dyDescent="0.2">
      <c r="U1632" s="24"/>
    </row>
    <row r="1633" spans="21:21" x14ac:dyDescent="0.2">
      <c r="U1633" s="24"/>
    </row>
    <row r="1634" spans="21:21" x14ac:dyDescent="0.2">
      <c r="U1634" s="24"/>
    </row>
    <row r="1635" spans="21:21" x14ac:dyDescent="0.2">
      <c r="U1635" s="24"/>
    </row>
    <row r="1636" spans="21:21" x14ac:dyDescent="0.2">
      <c r="U1636" s="24"/>
    </row>
    <row r="1637" spans="21:21" x14ac:dyDescent="0.2">
      <c r="U1637" s="24"/>
    </row>
    <row r="1638" spans="21:21" x14ac:dyDescent="0.2">
      <c r="U1638" s="24"/>
    </row>
    <row r="1639" spans="21:21" x14ac:dyDescent="0.2">
      <c r="U1639" s="24"/>
    </row>
    <row r="1640" spans="21:21" x14ac:dyDescent="0.2">
      <c r="U1640" s="24"/>
    </row>
    <row r="1641" spans="21:21" x14ac:dyDescent="0.2">
      <c r="U1641" s="24"/>
    </row>
    <row r="1642" spans="21:21" x14ac:dyDescent="0.2">
      <c r="U1642" s="24"/>
    </row>
    <row r="1643" spans="21:21" x14ac:dyDescent="0.2">
      <c r="U1643" s="24"/>
    </row>
    <row r="1644" spans="21:21" x14ac:dyDescent="0.2">
      <c r="U1644" s="24"/>
    </row>
    <row r="1645" spans="21:21" x14ac:dyDescent="0.2">
      <c r="U1645" s="24"/>
    </row>
    <row r="1646" spans="21:21" x14ac:dyDescent="0.2">
      <c r="U1646" s="24"/>
    </row>
    <row r="1647" spans="21:21" x14ac:dyDescent="0.2">
      <c r="U1647" s="24"/>
    </row>
    <row r="1648" spans="21:21" x14ac:dyDescent="0.2">
      <c r="U1648" s="24"/>
    </row>
    <row r="1649" spans="21:21" x14ac:dyDescent="0.2">
      <c r="U1649" s="24"/>
    </row>
    <row r="1650" spans="21:21" x14ac:dyDescent="0.2">
      <c r="U1650" s="24"/>
    </row>
    <row r="1651" spans="21:21" x14ac:dyDescent="0.2">
      <c r="U1651" s="24"/>
    </row>
    <row r="1652" spans="21:21" x14ac:dyDescent="0.2">
      <c r="U1652" s="24"/>
    </row>
    <row r="1653" spans="21:21" x14ac:dyDescent="0.2">
      <c r="U1653" s="24"/>
    </row>
    <row r="1654" spans="21:21" x14ac:dyDescent="0.2">
      <c r="U1654" s="24"/>
    </row>
    <row r="1655" spans="21:21" x14ac:dyDescent="0.2">
      <c r="U1655" s="24"/>
    </row>
    <row r="1656" spans="21:21" x14ac:dyDescent="0.2">
      <c r="U1656" s="24"/>
    </row>
    <row r="1657" spans="21:21" x14ac:dyDescent="0.2">
      <c r="U1657" s="24"/>
    </row>
    <row r="1658" spans="21:21" x14ac:dyDescent="0.2">
      <c r="U1658" s="24"/>
    </row>
    <row r="1659" spans="21:21" x14ac:dyDescent="0.2">
      <c r="U1659" s="24"/>
    </row>
    <row r="1660" spans="21:21" x14ac:dyDescent="0.2">
      <c r="U1660" s="24"/>
    </row>
    <row r="1661" spans="21:21" x14ac:dyDescent="0.2">
      <c r="U1661" s="24"/>
    </row>
    <row r="1662" spans="21:21" x14ac:dyDescent="0.2">
      <c r="U1662" s="24"/>
    </row>
    <row r="1663" spans="21:21" x14ac:dyDescent="0.2">
      <c r="U1663" s="24"/>
    </row>
    <row r="1664" spans="21:21" x14ac:dyDescent="0.2">
      <c r="U1664" s="24"/>
    </row>
    <row r="1665" spans="21:21" x14ac:dyDescent="0.2">
      <c r="U1665" s="24"/>
    </row>
    <row r="1666" spans="21:21" x14ac:dyDescent="0.2">
      <c r="U1666" s="24"/>
    </row>
    <row r="1667" spans="21:21" x14ac:dyDescent="0.2">
      <c r="U1667" s="24"/>
    </row>
    <row r="1668" spans="21:21" x14ac:dyDescent="0.2">
      <c r="U1668" s="24"/>
    </row>
    <row r="1669" spans="21:21" x14ac:dyDescent="0.2">
      <c r="U1669" s="24"/>
    </row>
    <row r="1670" spans="21:21" x14ac:dyDescent="0.2">
      <c r="U1670" s="24"/>
    </row>
    <row r="1671" spans="21:21" x14ac:dyDescent="0.2">
      <c r="U1671" s="24"/>
    </row>
    <row r="1672" spans="21:21" x14ac:dyDescent="0.2">
      <c r="U1672" s="24"/>
    </row>
    <row r="1673" spans="21:21" x14ac:dyDescent="0.2">
      <c r="U1673" s="24"/>
    </row>
    <row r="1674" spans="21:21" x14ac:dyDescent="0.2">
      <c r="U1674" s="24"/>
    </row>
    <row r="1675" spans="21:21" x14ac:dyDescent="0.2">
      <c r="U1675" s="24"/>
    </row>
    <row r="1676" spans="21:21" x14ac:dyDescent="0.2">
      <c r="U1676" s="24"/>
    </row>
    <row r="1677" spans="21:21" x14ac:dyDescent="0.2">
      <c r="U1677" s="24"/>
    </row>
    <row r="1678" spans="21:21" x14ac:dyDescent="0.2">
      <c r="U1678" s="24"/>
    </row>
    <row r="1679" spans="21:21" x14ac:dyDescent="0.2">
      <c r="U1679" s="24"/>
    </row>
    <row r="1680" spans="21:21" x14ac:dyDescent="0.2">
      <c r="U1680" s="24"/>
    </row>
    <row r="1681" spans="21:21" x14ac:dyDescent="0.2">
      <c r="U1681" s="24"/>
    </row>
    <row r="1682" spans="21:21" x14ac:dyDescent="0.2">
      <c r="U1682" s="24"/>
    </row>
    <row r="1683" spans="21:21" x14ac:dyDescent="0.2">
      <c r="U1683" s="24"/>
    </row>
    <row r="1684" spans="21:21" x14ac:dyDescent="0.2">
      <c r="U1684" s="24"/>
    </row>
    <row r="1685" spans="21:21" x14ac:dyDescent="0.2">
      <c r="U1685" s="24"/>
    </row>
    <row r="1686" spans="21:21" x14ac:dyDescent="0.2">
      <c r="U1686" s="24"/>
    </row>
    <row r="1687" spans="21:21" x14ac:dyDescent="0.2">
      <c r="U1687" s="24"/>
    </row>
    <row r="1688" spans="21:21" x14ac:dyDescent="0.2">
      <c r="U1688" s="24"/>
    </row>
    <row r="1689" spans="21:21" x14ac:dyDescent="0.2">
      <c r="U1689" s="24"/>
    </row>
    <row r="1690" spans="21:21" x14ac:dyDescent="0.2">
      <c r="U1690" s="24"/>
    </row>
    <row r="1691" spans="21:21" x14ac:dyDescent="0.2">
      <c r="U1691" s="24"/>
    </row>
    <row r="1692" spans="21:21" x14ac:dyDescent="0.2">
      <c r="U1692" s="24"/>
    </row>
    <row r="1693" spans="21:21" x14ac:dyDescent="0.2">
      <c r="U1693" s="24"/>
    </row>
    <row r="1694" spans="21:21" x14ac:dyDescent="0.2">
      <c r="U1694" s="24"/>
    </row>
    <row r="1695" spans="21:21" x14ac:dyDescent="0.2">
      <c r="U1695" s="24"/>
    </row>
    <row r="1696" spans="21:21" x14ac:dyDescent="0.2">
      <c r="U1696" s="24"/>
    </row>
    <row r="1697" spans="21:21" x14ac:dyDescent="0.2">
      <c r="U1697" s="24"/>
    </row>
    <row r="1698" spans="21:21" x14ac:dyDescent="0.2">
      <c r="U1698" s="24"/>
    </row>
    <row r="1699" spans="21:21" x14ac:dyDescent="0.2">
      <c r="U1699" s="24"/>
    </row>
    <row r="1700" spans="21:21" x14ac:dyDescent="0.2">
      <c r="U1700" s="24"/>
    </row>
    <row r="1701" spans="21:21" x14ac:dyDescent="0.2">
      <c r="U1701" s="24"/>
    </row>
    <row r="1702" spans="21:21" x14ac:dyDescent="0.2">
      <c r="U1702" s="24"/>
    </row>
    <row r="1703" spans="21:21" x14ac:dyDescent="0.2">
      <c r="U1703" s="24"/>
    </row>
    <row r="1704" spans="21:21" x14ac:dyDescent="0.2">
      <c r="U1704" s="24"/>
    </row>
    <row r="1705" spans="21:21" x14ac:dyDescent="0.2">
      <c r="U1705" s="24"/>
    </row>
    <row r="1706" spans="21:21" x14ac:dyDescent="0.2">
      <c r="U1706" s="24"/>
    </row>
    <row r="1707" spans="21:21" x14ac:dyDescent="0.2">
      <c r="U1707" s="24"/>
    </row>
    <row r="1708" spans="21:21" x14ac:dyDescent="0.2">
      <c r="U1708" s="24"/>
    </row>
    <row r="1709" spans="21:21" x14ac:dyDescent="0.2">
      <c r="U1709" s="24"/>
    </row>
    <row r="1710" spans="21:21" x14ac:dyDescent="0.2">
      <c r="U1710" s="24"/>
    </row>
    <row r="1711" spans="21:21" x14ac:dyDescent="0.2">
      <c r="U1711" s="24"/>
    </row>
    <row r="1712" spans="21:21" x14ac:dyDescent="0.2">
      <c r="U1712" s="24"/>
    </row>
    <row r="1713" spans="21:21" x14ac:dyDescent="0.2">
      <c r="U1713" s="24"/>
    </row>
    <row r="1714" spans="21:21" x14ac:dyDescent="0.2">
      <c r="U1714" s="24"/>
    </row>
    <row r="1715" spans="21:21" x14ac:dyDescent="0.2">
      <c r="U1715" s="24"/>
    </row>
    <row r="1716" spans="21:21" x14ac:dyDescent="0.2">
      <c r="U1716" s="24"/>
    </row>
    <row r="1717" spans="21:21" x14ac:dyDescent="0.2">
      <c r="U1717" s="24"/>
    </row>
    <row r="1718" spans="21:21" x14ac:dyDescent="0.2">
      <c r="U1718" s="24"/>
    </row>
    <row r="1719" spans="21:21" x14ac:dyDescent="0.2">
      <c r="U1719" s="24"/>
    </row>
    <row r="1720" spans="21:21" x14ac:dyDescent="0.2">
      <c r="U1720" s="24"/>
    </row>
    <row r="1721" spans="21:21" x14ac:dyDescent="0.2">
      <c r="U1721" s="24"/>
    </row>
    <row r="1722" spans="21:21" x14ac:dyDescent="0.2">
      <c r="U1722" s="24"/>
    </row>
    <row r="1723" spans="21:21" x14ac:dyDescent="0.2">
      <c r="U1723" s="24"/>
    </row>
    <row r="1724" spans="21:21" x14ac:dyDescent="0.2">
      <c r="U1724" s="24"/>
    </row>
    <row r="1725" spans="21:21" x14ac:dyDescent="0.2">
      <c r="U1725" s="24"/>
    </row>
    <row r="1726" spans="21:21" x14ac:dyDescent="0.2">
      <c r="U1726" s="24"/>
    </row>
    <row r="1727" spans="21:21" x14ac:dyDescent="0.2">
      <c r="U1727" s="24"/>
    </row>
    <row r="1728" spans="21:21" x14ac:dyDescent="0.2">
      <c r="U1728" s="24"/>
    </row>
    <row r="1729" spans="21:21" x14ac:dyDescent="0.2">
      <c r="U1729" s="24"/>
    </row>
    <row r="1730" spans="21:21" x14ac:dyDescent="0.2">
      <c r="U1730" s="24"/>
    </row>
    <row r="1731" spans="21:21" x14ac:dyDescent="0.2">
      <c r="U1731" s="24"/>
    </row>
    <row r="1732" spans="21:21" x14ac:dyDescent="0.2">
      <c r="U1732" s="24"/>
    </row>
    <row r="1733" spans="21:21" x14ac:dyDescent="0.2">
      <c r="U1733" s="24"/>
    </row>
    <row r="1734" spans="21:21" x14ac:dyDescent="0.2">
      <c r="U1734" s="24"/>
    </row>
    <row r="1735" spans="21:21" x14ac:dyDescent="0.2">
      <c r="U1735" s="24"/>
    </row>
    <row r="1736" spans="21:21" x14ac:dyDescent="0.2">
      <c r="U1736" s="24"/>
    </row>
    <row r="1737" spans="21:21" x14ac:dyDescent="0.2">
      <c r="U1737" s="24"/>
    </row>
    <row r="1738" spans="21:21" x14ac:dyDescent="0.2">
      <c r="U1738" s="24"/>
    </row>
    <row r="1739" spans="21:21" x14ac:dyDescent="0.2">
      <c r="U1739" s="24"/>
    </row>
    <row r="1740" spans="21:21" x14ac:dyDescent="0.2">
      <c r="U1740" s="24"/>
    </row>
    <row r="1741" spans="21:21" x14ac:dyDescent="0.2">
      <c r="U1741" s="24"/>
    </row>
    <row r="1742" spans="21:21" x14ac:dyDescent="0.2">
      <c r="U1742" s="24"/>
    </row>
    <row r="1743" spans="21:21" x14ac:dyDescent="0.2">
      <c r="U1743" s="24"/>
    </row>
    <row r="1744" spans="21:21" x14ac:dyDescent="0.2">
      <c r="U1744" s="24"/>
    </row>
    <row r="1745" spans="21:21" x14ac:dyDescent="0.2">
      <c r="U1745" s="24"/>
    </row>
    <row r="1746" spans="21:21" x14ac:dyDescent="0.2">
      <c r="U1746" s="24"/>
    </row>
    <row r="1747" spans="21:21" x14ac:dyDescent="0.2">
      <c r="U1747" s="24"/>
    </row>
    <row r="1748" spans="21:21" x14ac:dyDescent="0.2">
      <c r="U1748" s="24"/>
    </row>
    <row r="1749" spans="21:21" x14ac:dyDescent="0.2">
      <c r="U1749" s="24"/>
    </row>
    <row r="1750" spans="21:21" x14ac:dyDescent="0.2">
      <c r="U1750" s="24"/>
    </row>
    <row r="1751" spans="21:21" x14ac:dyDescent="0.2">
      <c r="U1751" s="24"/>
    </row>
    <row r="1752" spans="21:21" x14ac:dyDescent="0.2">
      <c r="U1752" s="24"/>
    </row>
    <row r="1753" spans="21:21" x14ac:dyDescent="0.2">
      <c r="U1753" s="24"/>
    </row>
    <row r="1754" spans="21:21" x14ac:dyDescent="0.2">
      <c r="U1754" s="24"/>
    </row>
    <row r="1755" spans="21:21" x14ac:dyDescent="0.2">
      <c r="U1755" s="24"/>
    </row>
    <row r="1756" spans="21:21" x14ac:dyDescent="0.2">
      <c r="U1756" s="24"/>
    </row>
    <row r="1757" spans="21:21" x14ac:dyDescent="0.2">
      <c r="U1757" s="24"/>
    </row>
    <row r="1758" spans="21:21" x14ac:dyDescent="0.2">
      <c r="U1758" s="24"/>
    </row>
    <row r="1759" spans="21:21" x14ac:dyDescent="0.2">
      <c r="U1759" s="24"/>
    </row>
    <row r="1760" spans="21:21" x14ac:dyDescent="0.2">
      <c r="U1760" s="24"/>
    </row>
    <row r="1761" spans="21:21" x14ac:dyDescent="0.2">
      <c r="U1761" s="24"/>
    </row>
    <row r="1762" spans="21:21" x14ac:dyDescent="0.2">
      <c r="U1762" s="24"/>
    </row>
    <row r="1763" spans="21:21" x14ac:dyDescent="0.2">
      <c r="U1763" s="24"/>
    </row>
    <row r="1764" spans="21:21" x14ac:dyDescent="0.2">
      <c r="U1764" s="24"/>
    </row>
    <row r="1765" spans="21:21" x14ac:dyDescent="0.2">
      <c r="U1765" s="24"/>
    </row>
    <row r="1766" spans="21:21" x14ac:dyDescent="0.2">
      <c r="U1766" s="24"/>
    </row>
    <row r="1767" spans="21:21" x14ac:dyDescent="0.2">
      <c r="U1767" s="24"/>
    </row>
    <row r="1768" spans="21:21" x14ac:dyDescent="0.2">
      <c r="U1768" s="24"/>
    </row>
    <row r="1769" spans="21:21" x14ac:dyDescent="0.2">
      <c r="U1769" s="24"/>
    </row>
    <row r="1770" spans="21:21" x14ac:dyDescent="0.2">
      <c r="U1770" s="24"/>
    </row>
    <row r="1771" spans="21:21" x14ac:dyDescent="0.2">
      <c r="U1771" s="24"/>
    </row>
    <row r="1772" spans="21:21" x14ac:dyDescent="0.2">
      <c r="U1772" s="24"/>
    </row>
    <row r="1773" spans="21:21" x14ac:dyDescent="0.2">
      <c r="U1773" s="24"/>
    </row>
    <row r="1774" spans="21:21" x14ac:dyDescent="0.2">
      <c r="U1774" s="24"/>
    </row>
    <row r="1775" spans="21:21" x14ac:dyDescent="0.2">
      <c r="U1775" s="24"/>
    </row>
    <row r="1776" spans="21:21" x14ac:dyDescent="0.2">
      <c r="U1776" s="24"/>
    </row>
    <row r="1777" spans="21:21" x14ac:dyDescent="0.2">
      <c r="U1777" s="24"/>
    </row>
    <row r="1778" spans="21:21" x14ac:dyDescent="0.2">
      <c r="U1778" s="24"/>
    </row>
    <row r="1779" spans="21:21" x14ac:dyDescent="0.2">
      <c r="U1779" s="24"/>
    </row>
    <row r="1780" spans="21:21" x14ac:dyDescent="0.2">
      <c r="U1780" s="24"/>
    </row>
    <row r="1781" spans="21:21" x14ac:dyDescent="0.2">
      <c r="U1781" s="24"/>
    </row>
    <row r="1782" spans="21:21" x14ac:dyDescent="0.2">
      <c r="U1782" s="24"/>
    </row>
    <row r="1783" spans="21:21" x14ac:dyDescent="0.2">
      <c r="U1783" s="24"/>
    </row>
    <row r="1784" spans="21:21" x14ac:dyDescent="0.2">
      <c r="U1784" s="24"/>
    </row>
    <row r="1785" spans="21:21" x14ac:dyDescent="0.2">
      <c r="U1785" s="24"/>
    </row>
    <row r="1786" spans="21:21" x14ac:dyDescent="0.2">
      <c r="U1786" s="24"/>
    </row>
    <row r="1787" spans="21:21" x14ac:dyDescent="0.2">
      <c r="U1787" s="24"/>
    </row>
    <row r="1788" spans="21:21" x14ac:dyDescent="0.2">
      <c r="U1788" s="24"/>
    </row>
    <row r="1789" spans="21:21" x14ac:dyDescent="0.2">
      <c r="U1789" s="24"/>
    </row>
    <row r="1790" spans="21:21" x14ac:dyDescent="0.2">
      <c r="U1790" s="24"/>
    </row>
    <row r="1791" spans="21:21" x14ac:dyDescent="0.2">
      <c r="U1791" s="24"/>
    </row>
    <row r="1792" spans="21:21" x14ac:dyDescent="0.2">
      <c r="U1792" s="24"/>
    </row>
    <row r="1793" spans="21:21" x14ac:dyDescent="0.2">
      <c r="U1793" s="24"/>
    </row>
    <row r="1794" spans="21:21" x14ac:dyDescent="0.2">
      <c r="U1794" s="24"/>
    </row>
    <row r="1795" spans="21:21" x14ac:dyDescent="0.2">
      <c r="U1795" s="24"/>
    </row>
    <row r="1796" spans="21:21" x14ac:dyDescent="0.2">
      <c r="U1796" s="24"/>
    </row>
    <row r="1797" spans="21:21" x14ac:dyDescent="0.2">
      <c r="U1797" s="24"/>
    </row>
    <row r="1798" spans="21:21" x14ac:dyDescent="0.2">
      <c r="U1798" s="24"/>
    </row>
    <row r="1799" spans="21:21" x14ac:dyDescent="0.2">
      <c r="U1799" s="24"/>
    </row>
    <row r="1800" spans="21:21" x14ac:dyDescent="0.2">
      <c r="U1800" s="24"/>
    </row>
    <row r="1801" spans="21:21" x14ac:dyDescent="0.2">
      <c r="U1801" s="24"/>
    </row>
    <row r="1802" spans="21:21" x14ac:dyDescent="0.2">
      <c r="U1802" s="24"/>
    </row>
    <row r="1803" spans="21:21" x14ac:dyDescent="0.2">
      <c r="U1803" s="24"/>
    </row>
    <row r="1804" spans="21:21" x14ac:dyDescent="0.2">
      <c r="U1804" s="24"/>
    </row>
    <row r="1805" spans="21:21" x14ac:dyDescent="0.2">
      <c r="U1805" s="24"/>
    </row>
    <row r="1806" spans="21:21" x14ac:dyDescent="0.2">
      <c r="U1806" s="24"/>
    </row>
    <row r="1807" spans="21:21" x14ac:dyDescent="0.2">
      <c r="U1807" s="24"/>
    </row>
    <row r="1808" spans="21:21" x14ac:dyDescent="0.2">
      <c r="U1808" s="24"/>
    </row>
    <row r="1809" spans="21:21" x14ac:dyDescent="0.2">
      <c r="U1809" s="24"/>
    </row>
    <row r="1810" spans="21:21" x14ac:dyDescent="0.2">
      <c r="U1810" s="24"/>
    </row>
    <row r="1811" spans="21:21" x14ac:dyDescent="0.2">
      <c r="U1811" s="24"/>
    </row>
    <row r="1812" spans="21:21" x14ac:dyDescent="0.2">
      <c r="U1812" s="24"/>
    </row>
    <row r="1813" spans="21:21" x14ac:dyDescent="0.2">
      <c r="U1813" s="24"/>
    </row>
    <row r="1814" spans="21:21" x14ac:dyDescent="0.2">
      <c r="U1814" s="24"/>
    </row>
    <row r="1815" spans="21:21" x14ac:dyDescent="0.2">
      <c r="U1815" s="24"/>
    </row>
    <row r="1816" spans="21:21" x14ac:dyDescent="0.2">
      <c r="U1816" s="24"/>
    </row>
    <row r="1817" spans="21:21" x14ac:dyDescent="0.2">
      <c r="U1817" s="24"/>
    </row>
    <row r="1818" spans="21:21" x14ac:dyDescent="0.2">
      <c r="U1818" s="24"/>
    </row>
    <row r="1819" spans="21:21" x14ac:dyDescent="0.2">
      <c r="U1819" s="24"/>
    </row>
    <row r="1820" spans="21:21" x14ac:dyDescent="0.2">
      <c r="U1820" s="24"/>
    </row>
    <row r="1821" spans="21:21" x14ac:dyDescent="0.2">
      <c r="U1821" s="24"/>
    </row>
    <row r="1822" spans="21:21" x14ac:dyDescent="0.2">
      <c r="U1822" s="24"/>
    </row>
    <row r="1823" spans="21:21" x14ac:dyDescent="0.2">
      <c r="U1823" s="24"/>
    </row>
    <row r="1824" spans="21:21" x14ac:dyDescent="0.2">
      <c r="U1824" s="24"/>
    </row>
    <row r="1825" spans="21:21" x14ac:dyDescent="0.2">
      <c r="U1825" s="24"/>
    </row>
    <row r="1826" spans="21:21" x14ac:dyDescent="0.2">
      <c r="U1826" s="24"/>
    </row>
    <row r="1827" spans="21:21" x14ac:dyDescent="0.2">
      <c r="U1827" s="24"/>
    </row>
    <row r="1828" spans="21:21" x14ac:dyDescent="0.2">
      <c r="U1828" s="24"/>
    </row>
    <row r="1829" spans="21:21" x14ac:dyDescent="0.2">
      <c r="U1829" s="24"/>
    </row>
    <row r="1830" spans="21:21" x14ac:dyDescent="0.2">
      <c r="U1830" s="24"/>
    </row>
    <row r="1831" spans="21:21" x14ac:dyDescent="0.2">
      <c r="U1831" s="24"/>
    </row>
    <row r="1832" spans="21:21" x14ac:dyDescent="0.2">
      <c r="U1832" s="24"/>
    </row>
    <row r="1833" spans="21:21" x14ac:dyDescent="0.2">
      <c r="U1833" s="24"/>
    </row>
    <row r="1834" spans="21:21" x14ac:dyDescent="0.2">
      <c r="U1834" s="24"/>
    </row>
    <row r="1835" spans="21:21" x14ac:dyDescent="0.2">
      <c r="U1835" s="24"/>
    </row>
    <row r="1836" spans="21:21" x14ac:dyDescent="0.2">
      <c r="U1836" s="24"/>
    </row>
    <row r="1837" spans="21:21" x14ac:dyDescent="0.2">
      <c r="U1837" s="24"/>
    </row>
    <row r="1838" spans="21:21" x14ac:dyDescent="0.2">
      <c r="U1838" s="24"/>
    </row>
    <row r="1839" spans="21:21" x14ac:dyDescent="0.2">
      <c r="U1839" s="24"/>
    </row>
    <row r="1840" spans="21:21" x14ac:dyDescent="0.2">
      <c r="U1840" s="24"/>
    </row>
    <row r="1841" spans="21:21" x14ac:dyDescent="0.2">
      <c r="U1841" s="24"/>
    </row>
    <row r="1842" spans="21:21" x14ac:dyDescent="0.2">
      <c r="U1842" s="24"/>
    </row>
    <row r="1843" spans="21:21" x14ac:dyDescent="0.2">
      <c r="U1843" s="24"/>
    </row>
    <row r="1844" spans="21:21" x14ac:dyDescent="0.2">
      <c r="U1844" s="24"/>
    </row>
    <row r="1845" spans="21:21" x14ac:dyDescent="0.2">
      <c r="U1845" s="24"/>
    </row>
    <row r="1846" spans="21:21" x14ac:dyDescent="0.2">
      <c r="U1846" s="24"/>
    </row>
    <row r="1847" spans="21:21" x14ac:dyDescent="0.2">
      <c r="U1847" s="24"/>
    </row>
    <row r="1848" spans="21:21" x14ac:dyDescent="0.2">
      <c r="U1848" s="24"/>
    </row>
    <row r="1849" spans="21:21" x14ac:dyDescent="0.2">
      <c r="U1849" s="24"/>
    </row>
    <row r="1850" spans="21:21" x14ac:dyDescent="0.2">
      <c r="U1850" s="24"/>
    </row>
    <row r="1851" spans="21:21" x14ac:dyDescent="0.2">
      <c r="U1851" s="24"/>
    </row>
    <row r="1852" spans="21:21" x14ac:dyDescent="0.2">
      <c r="U1852" s="24"/>
    </row>
    <row r="1853" spans="21:21" x14ac:dyDescent="0.2">
      <c r="U1853" s="24"/>
    </row>
    <row r="1854" spans="21:21" x14ac:dyDescent="0.2">
      <c r="U1854" s="24"/>
    </row>
    <row r="1855" spans="21:21" x14ac:dyDescent="0.2">
      <c r="U1855" s="24"/>
    </row>
    <row r="1856" spans="21:21" x14ac:dyDescent="0.2">
      <c r="U1856" s="24"/>
    </row>
    <row r="1857" spans="21:21" x14ac:dyDescent="0.2">
      <c r="U1857" s="24"/>
    </row>
    <row r="1858" spans="21:21" x14ac:dyDescent="0.2">
      <c r="U1858" s="24"/>
    </row>
    <row r="1859" spans="21:21" x14ac:dyDescent="0.2">
      <c r="U1859" s="24"/>
    </row>
    <row r="1860" spans="21:21" x14ac:dyDescent="0.2">
      <c r="U1860" s="24"/>
    </row>
    <row r="1861" spans="21:21" x14ac:dyDescent="0.2">
      <c r="U1861" s="24"/>
    </row>
    <row r="1862" spans="21:21" x14ac:dyDescent="0.2">
      <c r="U1862" s="24"/>
    </row>
    <row r="1863" spans="21:21" x14ac:dyDescent="0.2">
      <c r="U1863" s="24"/>
    </row>
    <row r="1864" spans="21:21" x14ac:dyDescent="0.2">
      <c r="U1864" s="24"/>
    </row>
    <row r="1865" spans="21:21" x14ac:dyDescent="0.2">
      <c r="U1865" s="24"/>
    </row>
    <row r="1866" spans="21:21" x14ac:dyDescent="0.2">
      <c r="U1866" s="24"/>
    </row>
    <row r="1867" spans="21:21" x14ac:dyDescent="0.2">
      <c r="U1867" s="24"/>
    </row>
    <row r="1868" spans="21:21" x14ac:dyDescent="0.2">
      <c r="U1868" s="24"/>
    </row>
    <row r="1869" spans="21:21" x14ac:dyDescent="0.2">
      <c r="U1869" s="24"/>
    </row>
    <row r="1870" spans="21:21" x14ac:dyDescent="0.2">
      <c r="U1870" s="24"/>
    </row>
    <row r="1871" spans="21:21" x14ac:dyDescent="0.2">
      <c r="U1871" s="24"/>
    </row>
    <row r="1872" spans="21:21" x14ac:dyDescent="0.2">
      <c r="U1872" s="24"/>
    </row>
    <row r="1873" spans="21:21" x14ac:dyDescent="0.2">
      <c r="U1873" s="24"/>
    </row>
    <row r="1874" spans="21:21" x14ac:dyDescent="0.2">
      <c r="U1874" s="24"/>
    </row>
    <row r="1875" spans="21:21" x14ac:dyDescent="0.2">
      <c r="U1875" s="24"/>
    </row>
    <row r="1876" spans="21:21" x14ac:dyDescent="0.2">
      <c r="U1876" s="24"/>
    </row>
    <row r="1877" spans="21:21" x14ac:dyDescent="0.2">
      <c r="U1877" s="24"/>
    </row>
    <row r="1878" spans="21:21" x14ac:dyDescent="0.2">
      <c r="U1878" s="24"/>
    </row>
    <row r="1879" spans="21:21" x14ac:dyDescent="0.2">
      <c r="U1879" s="24"/>
    </row>
    <row r="1880" spans="21:21" x14ac:dyDescent="0.2">
      <c r="U1880" s="24"/>
    </row>
    <row r="1881" spans="21:21" x14ac:dyDescent="0.2">
      <c r="U1881" s="24"/>
    </row>
    <row r="1882" spans="21:21" x14ac:dyDescent="0.2">
      <c r="U1882" s="24"/>
    </row>
    <row r="1883" spans="21:21" x14ac:dyDescent="0.2">
      <c r="U1883" s="24"/>
    </row>
    <row r="1884" spans="21:21" x14ac:dyDescent="0.2">
      <c r="U1884" s="24"/>
    </row>
    <row r="1885" spans="21:21" x14ac:dyDescent="0.2">
      <c r="U1885" s="24"/>
    </row>
    <row r="1886" spans="21:21" x14ac:dyDescent="0.2">
      <c r="U1886" s="24"/>
    </row>
    <row r="1887" spans="21:21" x14ac:dyDescent="0.2">
      <c r="U1887" s="24"/>
    </row>
    <row r="1888" spans="21:21" x14ac:dyDescent="0.2">
      <c r="U1888" s="24"/>
    </row>
    <row r="1889" spans="21:21" x14ac:dyDescent="0.2">
      <c r="U1889" s="24"/>
    </row>
    <row r="1890" spans="21:21" x14ac:dyDescent="0.2">
      <c r="U1890" s="24"/>
    </row>
    <row r="1891" spans="21:21" x14ac:dyDescent="0.2">
      <c r="U1891" s="24"/>
    </row>
    <row r="1892" spans="21:21" x14ac:dyDescent="0.2">
      <c r="U1892" s="24"/>
    </row>
    <row r="1893" spans="21:21" x14ac:dyDescent="0.2">
      <c r="U1893" s="24"/>
    </row>
    <row r="1894" spans="21:21" x14ac:dyDescent="0.2">
      <c r="U1894" s="24"/>
    </row>
    <row r="1895" spans="21:21" x14ac:dyDescent="0.2">
      <c r="U1895" s="24"/>
    </row>
    <row r="1896" spans="21:21" x14ac:dyDescent="0.2">
      <c r="U1896" s="24"/>
    </row>
    <row r="1897" spans="21:21" x14ac:dyDescent="0.2">
      <c r="U1897" s="24"/>
    </row>
    <row r="1898" spans="21:21" x14ac:dyDescent="0.2">
      <c r="U1898" s="24"/>
    </row>
    <row r="1899" spans="21:21" x14ac:dyDescent="0.2">
      <c r="U1899" s="24"/>
    </row>
    <row r="1900" spans="21:21" x14ac:dyDescent="0.2">
      <c r="U1900" s="24"/>
    </row>
    <row r="1901" spans="21:21" x14ac:dyDescent="0.2">
      <c r="U1901" s="24"/>
    </row>
    <row r="1902" spans="21:21" x14ac:dyDescent="0.2">
      <c r="U1902" s="24"/>
    </row>
    <row r="1903" spans="21:21" x14ac:dyDescent="0.2">
      <c r="U1903" s="24"/>
    </row>
    <row r="1904" spans="21:21" x14ac:dyDescent="0.2">
      <c r="U1904" s="24"/>
    </row>
    <row r="1905" spans="21:21" x14ac:dyDescent="0.2">
      <c r="U1905" s="24"/>
    </row>
    <row r="1906" spans="21:21" x14ac:dyDescent="0.2">
      <c r="U1906" s="24"/>
    </row>
    <row r="1907" spans="21:21" x14ac:dyDescent="0.2">
      <c r="U1907" s="24"/>
    </row>
    <row r="1908" spans="21:21" x14ac:dyDescent="0.2">
      <c r="U1908" s="24"/>
    </row>
    <row r="1909" spans="21:21" x14ac:dyDescent="0.2">
      <c r="U1909" s="24"/>
    </row>
    <row r="1910" spans="21:21" x14ac:dyDescent="0.2">
      <c r="U1910" s="24"/>
    </row>
    <row r="1911" spans="21:21" x14ac:dyDescent="0.2">
      <c r="U1911" s="24"/>
    </row>
    <row r="1912" spans="21:21" x14ac:dyDescent="0.2">
      <c r="U1912" s="24"/>
    </row>
    <row r="1913" spans="21:21" x14ac:dyDescent="0.2">
      <c r="U1913" s="24"/>
    </row>
    <row r="1914" spans="21:21" x14ac:dyDescent="0.2">
      <c r="U1914" s="24"/>
    </row>
    <row r="1915" spans="21:21" x14ac:dyDescent="0.2">
      <c r="U1915" s="24"/>
    </row>
    <row r="1916" spans="21:21" x14ac:dyDescent="0.2">
      <c r="U1916" s="24"/>
    </row>
    <row r="1917" spans="21:21" x14ac:dyDescent="0.2">
      <c r="U1917" s="24"/>
    </row>
    <row r="1918" spans="21:21" x14ac:dyDescent="0.2">
      <c r="U1918" s="24"/>
    </row>
    <row r="1919" spans="21:21" x14ac:dyDescent="0.2">
      <c r="U1919" s="24"/>
    </row>
    <row r="1920" spans="21:21" x14ac:dyDescent="0.2">
      <c r="U1920" s="24"/>
    </row>
    <row r="1921" spans="21:21" x14ac:dyDescent="0.2">
      <c r="U1921" s="24"/>
    </row>
    <row r="1922" spans="21:21" x14ac:dyDescent="0.2">
      <c r="U1922" s="24"/>
    </row>
    <row r="1923" spans="21:21" x14ac:dyDescent="0.2">
      <c r="U1923" s="24"/>
    </row>
    <row r="1924" spans="21:21" x14ac:dyDescent="0.2">
      <c r="U1924" s="24"/>
    </row>
    <row r="1925" spans="21:21" x14ac:dyDescent="0.2">
      <c r="U1925" s="24"/>
    </row>
    <row r="1926" spans="21:21" x14ac:dyDescent="0.2">
      <c r="U1926" s="24"/>
    </row>
    <row r="1927" spans="21:21" x14ac:dyDescent="0.2">
      <c r="U1927" s="24"/>
    </row>
    <row r="1928" spans="21:21" x14ac:dyDescent="0.2">
      <c r="U1928" s="24"/>
    </row>
    <row r="1929" spans="21:21" x14ac:dyDescent="0.2">
      <c r="U1929" s="24"/>
    </row>
    <row r="1930" spans="21:21" x14ac:dyDescent="0.2">
      <c r="U1930" s="24"/>
    </row>
    <row r="1931" spans="21:21" x14ac:dyDescent="0.2">
      <c r="U1931" s="24"/>
    </row>
    <row r="1932" spans="21:21" x14ac:dyDescent="0.2">
      <c r="U1932" s="24"/>
    </row>
    <row r="1933" spans="21:21" x14ac:dyDescent="0.2">
      <c r="U1933" s="24"/>
    </row>
    <row r="1934" spans="21:21" x14ac:dyDescent="0.2">
      <c r="U1934" s="24"/>
    </row>
    <row r="1935" spans="21:21" x14ac:dyDescent="0.2">
      <c r="U1935" s="24"/>
    </row>
    <row r="1936" spans="21:21" x14ac:dyDescent="0.2">
      <c r="U1936" s="24"/>
    </row>
    <row r="1937" spans="21:21" x14ac:dyDescent="0.2">
      <c r="U1937" s="24"/>
    </row>
    <row r="1938" spans="21:21" x14ac:dyDescent="0.2">
      <c r="U1938" s="24"/>
    </row>
    <row r="1939" spans="21:21" x14ac:dyDescent="0.2">
      <c r="U1939" s="24"/>
    </row>
    <row r="1940" spans="21:21" x14ac:dyDescent="0.2">
      <c r="U1940" s="24"/>
    </row>
    <row r="1941" spans="21:21" x14ac:dyDescent="0.2">
      <c r="U1941" s="24"/>
    </row>
    <row r="1942" spans="21:21" x14ac:dyDescent="0.2">
      <c r="U1942" s="24"/>
    </row>
    <row r="1943" spans="21:21" x14ac:dyDescent="0.2">
      <c r="U1943" s="24"/>
    </row>
    <row r="1944" spans="21:21" x14ac:dyDescent="0.2">
      <c r="U1944" s="24"/>
    </row>
    <row r="1945" spans="21:21" x14ac:dyDescent="0.2">
      <c r="U1945" s="24"/>
    </row>
    <row r="1946" spans="21:21" x14ac:dyDescent="0.2">
      <c r="U1946" s="24"/>
    </row>
    <row r="1947" spans="21:21" x14ac:dyDescent="0.2">
      <c r="U1947" s="24"/>
    </row>
    <row r="1948" spans="21:21" x14ac:dyDescent="0.2">
      <c r="U1948" s="24"/>
    </row>
    <row r="1949" spans="21:21" x14ac:dyDescent="0.2">
      <c r="U1949" s="24"/>
    </row>
    <row r="1950" spans="21:21" x14ac:dyDescent="0.2">
      <c r="U1950" s="24"/>
    </row>
    <row r="1951" spans="21:21" x14ac:dyDescent="0.2">
      <c r="U1951" s="24"/>
    </row>
    <row r="1952" spans="21:21" x14ac:dyDescent="0.2">
      <c r="U1952" s="24"/>
    </row>
    <row r="1953" spans="21:21" x14ac:dyDescent="0.2">
      <c r="U1953" s="24"/>
    </row>
    <row r="1954" spans="21:21" x14ac:dyDescent="0.2">
      <c r="U1954" s="24"/>
    </row>
    <row r="1955" spans="21:21" x14ac:dyDescent="0.2">
      <c r="U1955" s="24"/>
    </row>
    <row r="1956" spans="21:21" x14ac:dyDescent="0.2">
      <c r="U1956" s="24"/>
    </row>
    <row r="1957" spans="21:21" x14ac:dyDescent="0.2">
      <c r="U1957" s="24"/>
    </row>
    <row r="1958" spans="21:21" x14ac:dyDescent="0.2">
      <c r="U1958" s="24"/>
    </row>
    <row r="1959" spans="21:21" x14ac:dyDescent="0.2">
      <c r="U1959" s="24"/>
    </row>
    <row r="1960" spans="21:21" x14ac:dyDescent="0.2">
      <c r="U1960" s="24"/>
    </row>
    <row r="1961" spans="21:21" x14ac:dyDescent="0.2">
      <c r="U1961" s="24"/>
    </row>
    <row r="1962" spans="21:21" x14ac:dyDescent="0.2">
      <c r="U1962" s="24"/>
    </row>
    <row r="1963" spans="21:21" x14ac:dyDescent="0.2">
      <c r="U1963" s="24"/>
    </row>
    <row r="1964" spans="21:21" x14ac:dyDescent="0.2">
      <c r="U1964" s="24"/>
    </row>
    <row r="1965" spans="21:21" x14ac:dyDescent="0.2">
      <c r="U1965" s="24"/>
    </row>
    <row r="1966" spans="21:21" x14ac:dyDescent="0.2">
      <c r="U1966" s="24"/>
    </row>
    <row r="1967" spans="21:21" x14ac:dyDescent="0.2">
      <c r="U1967" s="24"/>
    </row>
    <row r="1968" spans="21:21" x14ac:dyDescent="0.2">
      <c r="U1968" s="24"/>
    </row>
    <row r="1969" spans="21:21" x14ac:dyDescent="0.2">
      <c r="U1969" s="24"/>
    </row>
    <row r="1970" spans="21:21" x14ac:dyDescent="0.2">
      <c r="U1970" s="24"/>
    </row>
    <row r="1971" spans="21:21" x14ac:dyDescent="0.2">
      <c r="U1971" s="24"/>
    </row>
    <row r="1972" spans="21:21" x14ac:dyDescent="0.2">
      <c r="U1972" s="24"/>
    </row>
    <row r="1973" spans="21:21" x14ac:dyDescent="0.2">
      <c r="U1973" s="24"/>
    </row>
    <row r="1974" spans="21:21" x14ac:dyDescent="0.2">
      <c r="U1974" s="24"/>
    </row>
    <row r="1975" spans="21:21" x14ac:dyDescent="0.2">
      <c r="U1975" s="24"/>
    </row>
    <row r="1976" spans="21:21" x14ac:dyDescent="0.2">
      <c r="U1976" s="24"/>
    </row>
    <row r="1977" spans="21:21" x14ac:dyDescent="0.2">
      <c r="U1977" s="24"/>
    </row>
    <row r="1978" spans="21:21" x14ac:dyDescent="0.2">
      <c r="U1978" s="24"/>
    </row>
    <row r="1979" spans="21:21" x14ac:dyDescent="0.2">
      <c r="U1979" s="24"/>
    </row>
    <row r="1980" spans="21:21" x14ac:dyDescent="0.2">
      <c r="U1980" s="24"/>
    </row>
    <row r="1981" spans="21:21" x14ac:dyDescent="0.2">
      <c r="U1981" s="24"/>
    </row>
    <row r="1982" spans="21:21" x14ac:dyDescent="0.2">
      <c r="U1982" s="24"/>
    </row>
    <row r="1983" spans="21:21" x14ac:dyDescent="0.2">
      <c r="U1983" s="24"/>
    </row>
    <row r="1984" spans="21:21" x14ac:dyDescent="0.2">
      <c r="U1984" s="24"/>
    </row>
    <row r="1985" spans="21:21" x14ac:dyDescent="0.2">
      <c r="U1985" s="24"/>
    </row>
    <row r="1986" spans="21:21" x14ac:dyDescent="0.2">
      <c r="U1986" s="24"/>
    </row>
    <row r="1987" spans="21:21" x14ac:dyDescent="0.2">
      <c r="U1987" s="24"/>
    </row>
    <row r="1988" spans="21:21" x14ac:dyDescent="0.2">
      <c r="U1988" s="24"/>
    </row>
    <row r="1989" spans="21:21" x14ac:dyDescent="0.2">
      <c r="U1989" s="24"/>
    </row>
    <row r="1990" spans="21:21" x14ac:dyDescent="0.2">
      <c r="U1990" s="24"/>
    </row>
    <row r="1991" spans="21:21" x14ac:dyDescent="0.2">
      <c r="U1991" s="24"/>
    </row>
    <row r="1992" spans="21:21" x14ac:dyDescent="0.2">
      <c r="U1992" s="24"/>
    </row>
    <row r="1993" spans="21:21" x14ac:dyDescent="0.2">
      <c r="U1993" s="24"/>
    </row>
    <row r="1994" spans="21:21" x14ac:dyDescent="0.2">
      <c r="U1994" s="24"/>
    </row>
    <row r="1995" spans="21:21" x14ac:dyDescent="0.2">
      <c r="U1995" s="24"/>
    </row>
    <row r="1996" spans="21:21" x14ac:dyDescent="0.2">
      <c r="U1996" s="24"/>
    </row>
    <row r="1997" spans="21:21" x14ac:dyDescent="0.2">
      <c r="U1997" s="24"/>
    </row>
    <row r="1998" spans="21:21" x14ac:dyDescent="0.2">
      <c r="U1998" s="24"/>
    </row>
    <row r="1999" spans="21:21" x14ac:dyDescent="0.2">
      <c r="U1999" s="24"/>
    </row>
    <row r="2000" spans="21:21" x14ac:dyDescent="0.2">
      <c r="U2000" s="24"/>
    </row>
    <row r="2001" spans="21:21" x14ac:dyDescent="0.2">
      <c r="U2001" s="24"/>
    </row>
    <row r="2002" spans="21:21" x14ac:dyDescent="0.2">
      <c r="U2002" s="24"/>
    </row>
    <row r="2003" spans="21:21" x14ac:dyDescent="0.2">
      <c r="U2003" s="24"/>
    </row>
    <row r="2004" spans="21:21" x14ac:dyDescent="0.2">
      <c r="U2004" s="24"/>
    </row>
    <row r="2005" spans="21:21" x14ac:dyDescent="0.2">
      <c r="U2005" s="24"/>
    </row>
    <row r="2006" spans="21:21" x14ac:dyDescent="0.2">
      <c r="U2006" s="24"/>
    </row>
    <row r="2007" spans="21:21" x14ac:dyDescent="0.2">
      <c r="U2007" s="24"/>
    </row>
    <row r="2008" spans="21:21" x14ac:dyDescent="0.2">
      <c r="U2008" s="24"/>
    </row>
    <row r="2009" spans="21:21" x14ac:dyDescent="0.2">
      <c r="U2009" s="24"/>
    </row>
    <row r="2010" spans="21:21" x14ac:dyDescent="0.2">
      <c r="U2010" s="24"/>
    </row>
    <row r="2011" spans="21:21" x14ac:dyDescent="0.2">
      <c r="U2011" s="24"/>
    </row>
    <row r="2012" spans="21:21" x14ac:dyDescent="0.2">
      <c r="U2012" s="24"/>
    </row>
    <row r="2013" spans="21:21" x14ac:dyDescent="0.2">
      <c r="U2013" s="24"/>
    </row>
    <row r="2014" spans="21:21" x14ac:dyDescent="0.2">
      <c r="U2014" s="24"/>
    </row>
    <row r="2015" spans="21:21" x14ac:dyDescent="0.2">
      <c r="U2015" s="24"/>
    </row>
    <row r="2016" spans="21:21" x14ac:dyDescent="0.2">
      <c r="U2016" s="24"/>
    </row>
    <row r="2017" spans="21:21" x14ac:dyDescent="0.2">
      <c r="U2017" s="24"/>
    </row>
    <row r="2018" spans="21:21" x14ac:dyDescent="0.2">
      <c r="U2018" s="24"/>
    </row>
    <row r="2019" spans="21:21" x14ac:dyDescent="0.2">
      <c r="U2019" s="24"/>
    </row>
    <row r="2020" spans="21:21" x14ac:dyDescent="0.2">
      <c r="U2020" s="24"/>
    </row>
    <row r="2021" spans="21:21" x14ac:dyDescent="0.2">
      <c r="U2021" s="24"/>
    </row>
    <row r="2022" spans="21:21" x14ac:dyDescent="0.2">
      <c r="U2022" s="24"/>
    </row>
    <row r="2023" spans="21:21" x14ac:dyDescent="0.2">
      <c r="U2023" s="24"/>
    </row>
    <row r="2024" spans="21:21" x14ac:dyDescent="0.2">
      <c r="U2024" s="24"/>
    </row>
    <row r="2025" spans="21:21" x14ac:dyDescent="0.2">
      <c r="U2025" s="24"/>
    </row>
    <row r="2026" spans="21:21" x14ac:dyDescent="0.2">
      <c r="U2026" s="24"/>
    </row>
    <row r="2027" spans="21:21" x14ac:dyDescent="0.2">
      <c r="U2027" s="24"/>
    </row>
    <row r="2028" spans="21:21" x14ac:dyDescent="0.2">
      <c r="U2028" s="24"/>
    </row>
    <row r="2029" spans="21:21" x14ac:dyDescent="0.2">
      <c r="U2029" s="24"/>
    </row>
    <row r="2030" spans="21:21" x14ac:dyDescent="0.2">
      <c r="U2030" s="24"/>
    </row>
    <row r="2031" spans="21:21" x14ac:dyDescent="0.2">
      <c r="U2031" s="24"/>
    </row>
    <row r="2032" spans="21:21" x14ac:dyDescent="0.2">
      <c r="U2032" s="24"/>
    </row>
    <row r="2033" spans="21:21" x14ac:dyDescent="0.2">
      <c r="U2033" s="24"/>
    </row>
    <row r="2034" spans="21:21" x14ac:dyDescent="0.2">
      <c r="U2034" s="24"/>
    </row>
    <row r="2035" spans="21:21" x14ac:dyDescent="0.2">
      <c r="U2035" s="24"/>
    </row>
    <row r="2036" spans="21:21" x14ac:dyDescent="0.2">
      <c r="U2036" s="24"/>
    </row>
    <row r="2037" spans="21:21" x14ac:dyDescent="0.2">
      <c r="U2037" s="24"/>
    </row>
    <row r="2038" spans="21:21" x14ac:dyDescent="0.2">
      <c r="U2038" s="24"/>
    </row>
    <row r="2039" spans="21:21" x14ac:dyDescent="0.2">
      <c r="U2039" s="24"/>
    </row>
    <row r="2040" spans="21:21" x14ac:dyDescent="0.2">
      <c r="U2040" s="24"/>
    </row>
    <row r="2041" spans="21:21" x14ac:dyDescent="0.2">
      <c r="U2041" s="24"/>
    </row>
    <row r="2042" spans="21:21" x14ac:dyDescent="0.2">
      <c r="U2042" s="24"/>
    </row>
    <row r="2043" spans="21:21" x14ac:dyDescent="0.2">
      <c r="U2043" s="24"/>
    </row>
    <row r="2044" spans="21:21" x14ac:dyDescent="0.2">
      <c r="U2044" s="24"/>
    </row>
    <row r="2045" spans="21:21" x14ac:dyDescent="0.2">
      <c r="U2045" s="24"/>
    </row>
    <row r="2046" spans="21:21" x14ac:dyDescent="0.2">
      <c r="U2046" s="24"/>
    </row>
    <row r="2047" spans="21:21" x14ac:dyDescent="0.2">
      <c r="U2047" s="24"/>
    </row>
    <row r="2048" spans="21:21" x14ac:dyDescent="0.2">
      <c r="U2048" s="24"/>
    </row>
    <row r="2049" spans="21:21" x14ac:dyDescent="0.2">
      <c r="U2049" s="24"/>
    </row>
    <row r="2050" spans="21:21" x14ac:dyDescent="0.2">
      <c r="U2050" s="24"/>
    </row>
    <row r="2051" spans="21:21" x14ac:dyDescent="0.2">
      <c r="U2051" s="24"/>
    </row>
    <row r="2052" spans="21:21" x14ac:dyDescent="0.2">
      <c r="U2052" s="24"/>
    </row>
    <row r="2053" spans="21:21" x14ac:dyDescent="0.2">
      <c r="U2053" s="24"/>
    </row>
    <row r="2054" spans="21:21" x14ac:dyDescent="0.2">
      <c r="U2054" s="24"/>
    </row>
    <row r="2055" spans="21:21" x14ac:dyDescent="0.2">
      <c r="U2055" s="24"/>
    </row>
    <row r="2056" spans="21:21" x14ac:dyDescent="0.2">
      <c r="U2056" s="24"/>
    </row>
    <row r="2057" spans="21:21" x14ac:dyDescent="0.2">
      <c r="U2057" s="24"/>
    </row>
    <row r="2058" spans="21:21" x14ac:dyDescent="0.2">
      <c r="U2058" s="24"/>
    </row>
    <row r="2059" spans="21:21" x14ac:dyDescent="0.2">
      <c r="U2059" s="24"/>
    </row>
    <row r="2060" spans="21:21" x14ac:dyDescent="0.2">
      <c r="U2060" s="24"/>
    </row>
    <row r="2061" spans="21:21" x14ac:dyDescent="0.2">
      <c r="U2061" s="24"/>
    </row>
    <row r="2062" spans="21:21" x14ac:dyDescent="0.2">
      <c r="U2062" s="24"/>
    </row>
    <row r="2063" spans="21:21" x14ac:dyDescent="0.2">
      <c r="U2063" s="24"/>
    </row>
    <row r="2064" spans="21:21" x14ac:dyDescent="0.2">
      <c r="U2064" s="24"/>
    </row>
    <row r="2065" spans="21:21" x14ac:dyDescent="0.2">
      <c r="U2065" s="24"/>
    </row>
    <row r="2066" spans="21:21" x14ac:dyDescent="0.2">
      <c r="U2066" s="24"/>
    </row>
    <row r="2067" spans="21:21" x14ac:dyDescent="0.2">
      <c r="U2067" s="24"/>
    </row>
    <row r="2068" spans="21:21" x14ac:dyDescent="0.2">
      <c r="U2068" s="24"/>
    </row>
    <row r="2069" spans="21:21" x14ac:dyDescent="0.2">
      <c r="U2069" s="24"/>
    </row>
    <row r="2070" spans="21:21" x14ac:dyDescent="0.2">
      <c r="U2070" s="24"/>
    </row>
    <row r="2071" spans="21:21" x14ac:dyDescent="0.2">
      <c r="U2071" s="24"/>
    </row>
    <row r="2072" spans="21:21" x14ac:dyDescent="0.2">
      <c r="U2072" s="24"/>
    </row>
    <row r="2073" spans="21:21" x14ac:dyDescent="0.2">
      <c r="U2073" s="24"/>
    </row>
    <row r="2074" spans="21:21" x14ac:dyDescent="0.2">
      <c r="U2074" s="24"/>
    </row>
    <row r="2075" spans="21:21" x14ac:dyDescent="0.2">
      <c r="U2075" s="24"/>
    </row>
    <row r="2076" spans="21:21" x14ac:dyDescent="0.2">
      <c r="U2076" s="24"/>
    </row>
    <row r="2077" spans="21:21" x14ac:dyDescent="0.2">
      <c r="U2077" s="24"/>
    </row>
    <row r="2078" spans="21:21" x14ac:dyDescent="0.2">
      <c r="U2078" s="24"/>
    </row>
    <row r="2079" spans="21:21" x14ac:dyDescent="0.2">
      <c r="U2079" s="24"/>
    </row>
    <row r="2080" spans="21:21" x14ac:dyDescent="0.2">
      <c r="U2080" s="24"/>
    </row>
    <row r="2081" spans="21:21" x14ac:dyDescent="0.2">
      <c r="U2081" s="24"/>
    </row>
    <row r="2082" spans="21:21" x14ac:dyDescent="0.2">
      <c r="U2082" s="24"/>
    </row>
    <row r="2083" spans="21:21" x14ac:dyDescent="0.2">
      <c r="U2083" s="24"/>
    </row>
    <row r="2084" spans="21:21" x14ac:dyDescent="0.2">
      <c r="U2084" s="24"/>
    </row>
    <row r="2085" spans="21:21" x14ac:dyDescent="0.2">
      <c r="U2085" s="24"/>
    </row>
    <row r="2086" spans="21:21" x14ac:dyDescent="0.2">
      <c r="U2086" s="24"/>
    </row>
    <row r="2087" spans="21:21" x14ac:dyDescent="0.2">
      <c r="U2087" s="24"/>
    </row>
    <row r="2088" spans="21:21" x14ac:dyDescent="0.2">
      <c r="U2088" s="24"/>
    </row>
    <row r="2089" spans="21:21" x14ac:dyDescent="0.2">
      <c r="U2089" s="24"/>
    </row>
    <row r="2090" spans="21:21" x14ac:dyDescent="0.2">
      <c r="U2090" s="24"/>
    </row>
    <row r="2091" spans="21:21" x14ac:dyDescent="0.2">
      <c r="U2091" s="24"/>
    </row>
    <row r="2092" spans="21:21" x14ac:dyDescent="0.2">
      <c r="U2092" s="24"/>
    </row>
    <row r="2093" spans="21:21" x14ac:dyDescent="0.2">
      <c r="U2093" s="24"/>
    </row>
    <row r="2094" spans="21:21" x14ac:dyDescent="0.2">
      <c r="U2094" s="24"/>
    </row>
    <row r="2095" spans="21:21" x14ac:dyDescent="0.2">
      <c r="U2095" s="24"/>
    </row>
    <row r="2096" spans="21:21" x14ac:dyDescent="0.2">
      <c r="U2096" s="24"/>
    </row>
    <row r="2097" spans="21:21" x14ac:dyDescent="0.2">
      <c r="U2097" s="24"/>
    </row>
    <row r="2098" spans="21:21" x14ac:dyDescent="0.2">
      <c r="U2098" s="24"/>
    </row>
    <row r="2099" spans="21:21" x14ac:dyDescent="0.2">
      <c r="U2099" s="24"/>
    </row>
    <row r="2100" spans="21:21" x14ac:dyDescent="0.2">
      <c r="U2100" s="24"/>
    </row>
    <row r="2101" spans="21:21" x14ac:dyDescent="0.2">
      <c r="U2101" s="24"/>
    </row>
    <row r="2102" spans="21:21" x14ac:dyDescent="0.2">
      <c r="U2102" s="24"/>
    </row>
    <row r="2103" spans="21:21" x14ac:dyDescent="0.2">
      <c r="U2103" s="24"/>
    </row>
    <row r="2104" spans="21:21" x14ac:dyDescent="0.2">
      <c r="U2104" s="24"/>
    </row>
    <row r="2105" spans="21:21" x14ac:dyDescent="0.2">
      <c r="U2105" s="24"/>
    </row>
    <row r="2106" spans="21:21" x14ac:dyDescent="0.2">
      <c r="U2106" s="24"/>
    </row>
    <row r="2107" spans="21:21" x14ac:dyDescent="0.2">
      <c r="U2107" s="24"/>
    </row>
    <row r="2108" spans="21:21" x14ac:dyDescent="0.2">
      <c r="U2108" s="24"/>
    </row>
    <row r="2109" spans="21:21" x14ac:dyDescent="0.2">
      <c r="U2109" s="24"/>
    </row>
    <row r="2110" spans="21:21" x14ac:dyDescent="0.2">
      <c r="U2110" s="24"/>
    </row>
    <row r="2111" spans="21:21" x14ac:dyDescent="0.2">
      <c r="U2111" s="24"/>
    </row>
    <row r="2112" spans="21:21" x14ac:dyDescent="0.2">
      <c r="U2112" s="24"/>
    </row>
    <row r="2113" spans="21:21" x14ac:dyDescent="0.2">
      <c r="U2113" s="24"/>
    </row>
    <row r="2114" spans="21:21" x14ac:dyDescent="0.2">
      <c r="U2114" s="24"/>
    </row>
    <row r="2115" spans="21:21" x14ac:dyDescent="0.2">
      <c r="U2115" s="24"/>
    </row>
    <row r="2116" spans="21:21" x14ac:dyDescent="0.2">
      <c r="U2116" s="24"/>
    </row>
    <row r="2117" spans="21:21" x14ac:dyDescent="0.2">
      <c r="U2117" s="24"/>
    </row>
    <row r="2118" spans="21:21" x14ac:dyDescent="0.2">
      <c r="U2118" s="24"/>
    </row>
    <row r="2119" spans="21:21" x14ac:dyDescent="0.2">
      <c r="U2119" s="24"/>
    </row>
    <row r="2120" spans="21:21" x14ac:dyDescent="0.2">
      <c r="U2120" s="24"/>
    </row>
    <row r="2121" spans="21:21" x14ac:dyDescent="0.2">
      <c r="U2121" s="24"/>
    </row>
    <row r="2122" spans="21:21" x14ac:dyDescent="0.2">
      <c r="U2122" s="24"/>
    </row>
    <row r="2123" spans="21:21" x14ac:dyDescent="0.2">
      <c r="U2123" s="24"/>
    </row>
    <row r="2124" spans="21:21" x14ac:dyDescent="0.2">
      <c r="U2124" s="24"/>
    </row>
    <row r="2125" spans="21:21" x14ac:dyDescent="0.2">
      <c r="U2125" s="24"/>
    </row>
    <row r="2126" spans="21:21" x14ac:dyDescent="0.2">
      <c r="U2126" s="24"/>
    </row>
    <row r="2127" spans="21:21" x14ac:dyDescent="0.2">
      <c r="U2127" s="24"/>
    </row>
    <row r="2128" spans="21:21" x14ac:dyDescent="0.2">
      <c r="U2128" s="24"/>
    </row>
    <row r="2129" spans="21:21" x14ac:dyDescent="0.2">
      <c r="U2129" s="24"/>
    </row>
    <row r="2130" spans="21:21" x14ac:dyDescent="0.2">
      <c r="U2130" s="24"/>
    </row>
    <row r="2131" spans="21:21" x14ac:dyDescent="0.2">
      <c r="U2131" s="24"/>
    </row>
    <row r="2132" spans="21:21" x14ac:dyDescent="0.2">
      <c r="U2132" s="24"/>
    </row>
    <row r="2133" spans="21:21" x14ac:dyDescent="0.2">
      <c r="U2133" s="24"/>
    </row>
    <row r="2134" spans="21:21" x14ac:dyDescent="0.2">
      <c r="U2134" s="24"/>
    </row>
    <row r="2135" spans="21:21" x14ac:dyDescent="0.2">
      <c r="U2135" s="24"/>
    </row>
    <row r="2136" spans="21:21" x14ac:dyDescent="0.2">
      <c r="U2136" s="24"/>
    </row>
    <row r="2137" spans="21:21" x14ac:dyDescent="0.2">
      <c r="U2137" s="24"/>
    </row>
    <row r="2138" spans="21:21" x14ac:dyDescent="0.2">
      <c r="U2138" s="24"/>
    </row>
    <row r="2139" spans="21:21" x14ac:dyDescent="0.2">
      <c r="U2139" s="24"/>
    </row>
    <row r="2140" spans="21:21" x14ac:dyDescent="0.2">
      <c r="U2140" s="24"/>
    </row>
    <row r="2141" spans="21:21" x14ac:dyDescent="0.2">
      <c r="U2141" s="24"/>
    </row>
    <row r="2142" spans="21:21" x14ac:dyDescent="0.2">
      <c r="U2142" s="24"/>
    </row>
    <row r="2143" spans="21:21" x14ac:dyDescent="0.2">
      <c r="U2143" s="24"/>
    </row>
    <row r="2144" spans="21:21" x14ac:dyDescent="0.2">
      <c r="U2144" s="24"/>
    </row>
    <row r="2145" spans="21:21" x14ac:dyDescent="0.2">
      <c r="U2145" s="24"/>
    </row>
    <row r="2146" spans="21:21" x14ac:dyDescent="0.2">
      <c r="U2146" s="24"/>
    </row>
    <row r="2147" spans="21:21" x14ac:dyDescent="0.2">
      <c r="U2147" s="24"/>
    </row>
    <row r="2148" spans="21:21" x14ac:dyDescent="0.2">
      <c r="U2148" s="24"/>
    </row>
    <row r="2149" spans="21:21" x14ac:dyDescent="0.2">
      <c r="U2149" s="24"/>
    </row>
    <row r="2150" spans="21:21" x14ac:dyDescent="0.2">
      <c r="U2150" s="24"/>
    </row>
    <row r="2151" spans="21:21" x14ac:dyDescent="0.2">
      <c r="U2151" s="24"/>
    </row>
    <row r="2152" spans="21:21" x14ac:dyDescent="0.2">
      <c r="U2152" s="24"/>
    </row>
    <row r="2153" spans="21:21" x14ac:dyDescent="0.2">
      <c r="U2153" s="24"/>
    </row>
    <row r="2154" spans="21:21" x14ac:dyDescent="0.2">
      <c r="U2154" s="24"/>
    </row>
    <row r="2155" spans="21:21" x14ac:dyDescent="0.2">
      <c r="U2155" s="24"/>
    </row>
    <row r="2156" spans="21:21" x14ac:dyDescent="0.2">
      <c r="U2156" s="24"/>
    </row>
    <row r="2157" spans="21:21" x14ac:dyDescent="0.2">
      <c r="U2157" s="24"/>
    </row>
    <row r="2158" spans="21:21" x14ac:dyDescent="0.2">
      <c r="U2158" s="24"/>
    </row>
    <row r="2159" spans="21:21" x14ac:dyDescent="0.2">
      <c r="U2159" s="24"/>
    </row>
    <row r="2160" spans="21:21" x14ac:dyDescent="0.2">
      <c r="U2160" s="24"/>
    </row>
    <row r="2161" spans="21:21" x14ac:dyDescent="0.2">
      <c r="U2161" s="24"/>
    </row>
    <row r="2162" spans="21:21" x14ac:dyDescent="0.2">
      <c r="U2162" s="24"/>
    </row>
    <row r="2163" spans="21:21" x14ac:dyDescent="0.2">
      <c r="U2163" s="24"/>
    </row>
    <row r="2164" spans="21:21" x14ac:dyDescent="0.2">
      <c r="U2164" s="24"/>
    </row>
    <row r="2165" spans="21:21" x14ac:dyDescent="0.2">
      <c r="U2165" s="24"/>
    </row>
    <row r="2166" spans="21:21" x14ac:dyDescent="0.2">
      <c r="U2166" s="24"/>
    </row>
    <row r="2167" spans="21:21" x14ac:dyDescent="0.2">
      <c r="U2167" s="24"/>
    </row>
    <row r="2168" spans="21:21" x14ac:dyDescent="0.2">
      <c r="U2168" s="24"/>
    </row>
    <row r="2169" spans="21:21" x14ac:dyDescent="0.2">
      <c r="U2169" s="24"/>
    </row>
    <row r="2170" spans="21:21" x14ac:dyDescent="0.2">
      <c r="U2170" s="24"/>
    </row>
    <row r="2171" spans="21:21" x14ac:dyDescent="0.2">
      <c r="U2171" s="24"/>
    </row>
    <row r="2172" spans="21:21" x14ac:dyDescent="0.2">
      <c r="U2172" s="24"/>
    </row>
    <row r="2173" spans="21:21" x14ac:dyDescent="0.2">
      <c r="U2173" s="24"/>
    </row>
    <row r="2174" spans="21:21" x14ac:dyDescent="0.2">
      <c r="U2174" s="24"/>
    </row>
    <row r="2175" spans="21:21" x14ac:dyDescent="0.2">
      <c r="U2175" s="24"/>
    </row>
    <row r="2176" spans="21:21" x14ac:dyDescent="0.2">
      <c r="U2176" s="24"/>
    </row>
    <row r="2177" spans="21:21" x14ac:dyDescent="0.2">
      <c r="U2177" s="24"/>
    </row>
    <row r="2178" spans="21:21" x14ac:dyDescent="0.2">
      <c r="U2178" s="24"/>
    </row>
    <row r="2179" spans="21:21" x14ac:dyDescent="0.2">
      <c r="U2179" s="24"/>
    </row>
    <row r="2180" spans="21:21" x14ac:dyDescent="0.2">
      <c r="U2180" s="24"/>
    </row>
    <row r="2181" spans="21:21" x14ac:dyDescent="0.2">
      <c r="U2181" s="24"/>
    </row>
    <row r="2182" spans="21:21" x14ac:dyDescent="0.2">
      <c r="U2182" s="24"/>
    </row>
    <row r="2183" spans="21:21" x14ac:dyDescent="0.2">
      <c r="U2183" s="24"/>
    </row>
    <row r="2184" spans="21:21" x14ac:dyDescent="0.2">
      <c r="U2184" s="24"/>
    </row>
    <row r="2185" spans="21:21" x14ac:dyDescent="0.2">
      <c r="U2185" s="24"/>
    </row>
    <row r="2186" spans="21:21" x14ac:dyDescent="0.2">
      <c r="U2186" s="24"/>
    </row>
    <row r="2187" spans="21:21" x14ac:dyDescent="0.2">
      <c r="U2187" s="24"/>
    </row>
    <row r="2188" spans="21:21" x14ac:dyDescent="0.2">
      <c r="U2188" s="24"/>
    </row>
    <row r="2189" spans="21:21" x14ac:dyDescent="0.2">
      <c r="U2189" s="24"/>
    </row>
    <row r="2190" spans="21:21" x14ac:dyDescent="0.2">
      <c r="U2190" s="24"/>
    </row>
    <row r="2191" spans="21:21" x14ac:dyDescent="0.2">
      <c r="U2191" s="24"/>
    </row>
    <row r="2192" spans="21:21" x14ac:dyDescent="0.2">
      <c r="U2192" s="24"/>
    </row>
    <row r="2193" spans="21:21" x14ac:dyDescent="0.2">
      <c r="U2193" s="24"/>
    </row>
    <row r="2194" spans="21:21" x14ac:dyDescent="0.2">
      <c r="U2194" s="24"/>
    </row>
    <row r="2195" spans="21:21" x14ac:dyDescent="0.2">
      <c r="U2195" s="24"/>
    </row>
    <row r="2196" spans="21:21" x14ac:dyDescent="0.2">
      <c r="U2196" s="24"/>
    </row>
    <row r="2197" spans="21:21" x14ac:dyDescent="0.2">
      <c r="U2197" s="24"/>
    </row>
    <row r="2198" spans="21:21" x14ac:dyDescent="0.2">
      <c r="U2198" s="24"/>
    </row>
    <row r="2199" spans="21:21" x14ac:dyDescent="0.2">
      <c r="U2199" s="24"/>
    </row>
    <row r="2200" spans="21:21" x14ac:dyDescent="0.2">
      <c r="U2200" s="24"/>
    </row>
    <row r="2201" spans="21:21" x14ac:dyDescent="0.2">
      <c r="U2201" s="24"/>
    </row>
    <row r="2202" spans="21:21" x14ac:dyDescent="0.2">
      <c r="U2202" s="24"/>
    </row>
    <row r="2203" spans="21:21" x14ac:dyDescent="0.2">
      <c r="U2203" s="24"/>
    </row>
    <row r="2204" spans="21:21" x14ac:dyDescent="0.2">
      <c r="U2204" s="24"/>
    </row>
    <row r="2205" spans="21:21" x14ac:dyDescent="0.2">
      <c r="U2205" s="24"/>
    </row>
    <row r="2206" spans="21:21" x14ac:dyDescent="0.2">
      <c r="U2206" s="24"/>
    </row>
    <row r="2207" spans="21:21" x14ac:dyDescent="0.2">
      <c r="U2207" s="24"/>
    </row>
    <row r="2208" spans="21:21" x14ac:dyDescent="0.2">
      <c r="U2208" s="24"/>
    </row>
    <row r="2209" spans="21:21" x14ac:dyDescent="0.2">
      <c r="U2209" s="24"/>
    </row>
    <row r="2210" spans="21:21" x14ac:dyDescent="0.2">
      <c r="U2210" s="24"/>
    </row>
    <row r="2211" spans="21:21" x14ac:dyDescent="0.2">
      <c r="U2211" s="24"/>
    </row>
    <row r="2212" spans="21:21" x14ac:dyDescent="0.2">
      <c r="U2212" s="24"/>
    </row>
    <row r="2213" spans="21:21" x14ac:dyDescent="0.2">
      <c r="U2213" s="24"/>
    </row>
    <row r="2214" spans="21:21" x14ac:dyDescent="0.2">
      <c r="U2214" s="24"/>
    </row>
    <row r="2215" spans="21:21" x14ac:dyDescent="0.2">
      <c r="U2215" s="24"/>
    </row>
    <row r="2216" spans="21:21" x14ac:dyDescent="0.2">
      <c r="U2216" s="24"/>
    </row>
    <row r="2217" spans="21:21" x14ac:dyDescent="0.2">
      <c r="U2217" s="24"/>
    </row>
    <row r="2218" spans="21:21" x14ac:dyDescent="0.2">
      <c r="U2218" s="24"/>
    </row>
    <row r="2219" spans="21:21" x14ac:dyDescent="0.2">
      <c r="U2219" s="24"/>
    </row>
    <row r="2220" spans="21:21" x14ac:dyDescent="0.2">
      <c r="U2220" s="24"/>
    </row>
    <row r="2221" spans="21:21" x14ac:dyDescent="0.2">
      <c r="U2221" s="24"/>
    </row>
    <row r="2222" spans="21:21" x14ac:dyDescent="0.2">
      <c r="U2222" s="24"/>
    </row>
    <row r="2223" spans="21:21" x14ac:dyDescent="0.2">
      <c r="U2223" s="24"/>
    </row>
    <row r="2224" spans="21:21" x14ac:dyDescent="0.2">
      <c r="U2224" s="24"/>
    </row>
    <row r="2225" spans="21:21" x14ac:dyDescent="0.2">
      <c r="U2225" s="24"/>
    </row>
    <row r="2226" spans="21:21" x14ac:dyDescent="0.2">
      <c r="U2226" s="24"/>
    </row>
    <row r="2227" spans="21:21" x14ac:dyDescent="0.2">
      <c r="U2227" s="24"/>
    </row>
    <row r="2228" spans="21:21" x14ac:dyDescent="0.2">
      <c r="U2228" s="24"/>
    </row>
    <row r="2229" spans="21:21" x14ac:dyDescent="0.2">
      <c r="U2229" s="24"/>
    </row>
    <row r="2230" spans="21:21" x14ac:dyDescent="0.2">
      <c r="U2230" s="24"/>
    </row>
    <row r="2231" spans="21:21" x14ac:dyDescent="0.2">
      <c r="U2231" s="24"/>
    </row>
    <row r="2232" spans="21:21" x14ac:dyDescent="0.2">
      <c r="U2232" s="24"/>
    </row>
    <row r="2233" spans="21:21" x14ac:dyDescent="0.2">
      <c r="U2233" s="24"/>
    </row>
    <row r="2234" spans="21:21" x14ac:dyDescent="0.2">
      <c r="U2234" s="24"/>
    </row>
    <row r="2235" spans="21:21" x14ac:dyDescent="0.2">
      <c r="U2235" s="24"/>
    </row>
    <row r="2236" spans="21:21" x14ac:dyDescent="0.2">
      <c r="U2236" s="24"/>
    </row>
    <row r="2237" spans="21:21" x14ac:dyDescent="0.2">
      <c r="U2237" s="24"/>
    </row>
    <row r="2238" spans="21:21" x14ac:dyDescent="0.2">
      <c r="U2238" s="24"/>
    </row>
    <row r="2239" spans="21:21" x14ac:dyDescent="0.2">
      <c r="U2239" s="24"/>
    </row>
    <row r="2240" spans="21:21" x14ac:dyDescent="0.2">
      <c r="U2240" s="24"/>
    </row>
    <row r="2241" spans="21:21" x14ac:dyDescent="0.2">
      <c r="U2241" s="24"/>
    </row>
    <row r="2242" spans="21:21" x14ac:dyDescent="0.2">
      <c r="U2242" s="24"/>
    </row>
    <row r="2243" spans="21:21" x14ac:dyDescent="0.2">
      <c r="U2243" s="24"/>
    </row>
    <row r="2244" spans="21:21" x14ac:dyDescent="0.2">
      <c r="U2244" s="24"/>
    </row>
    <row r="2245" spans="21:21" x14ac:dyDescent="0.2">
      <c r="U2245" s="24"/>
    </row>
    <row r="2246" spans="21:21" x14ac:dyDescent="0.2">
      <c r="U2246" s="24"/>
    </row>
    <row r="2247" spans="21:21" x14ac:dyDescent="0.2">
      <c r="U2247" s="24"/>
    </row>
    <row r="2248" spans="21:21" x14ac:dyDescent="0.2">
      <c r="U2248" s="24"/>
    </row>
    <row r="2249" spans="21:21" x14ac:dyDescent="0.2">
      <c r="U2249" s="24"/>
    </row>
    <row r="2250" spans="21:21" x14ac:dyDescent="0.2">
      <c r="U2250" s="24"/>
    </row>
    <row r="2251" spans="21:21" x14ac:dyDescent="0.2">
      <c r="U2251" s="24"/>
    </row>
    <row r="2252" spans="21:21" x14ac:dyDescent="0.2">
      <c r="U2252" s="24"/>
    </row>
    <row r="2253" spans="21:21" x14ac:dyDescent="0.2">
      <c r="U2253" s="24"/>
    </row>
    <row r="2254" spans="21:21" x14ac:dyDescent="0.2">
      <c r="U2254" s="24"/>
    </row>
    <row r="2255" spans="21:21" x14ac:dyDescent="0.2">
      <c r="U2255" s="24"/>
    </row>
    <row r="2256" spans="21:21" x14ac:dyDescent="0.2">
      <c r="U2256" s="24"/>
    </row>
    <row r="2257" spans="21:21" x14ac:dyDescent="0.2">
      <c r="U2257" s="24"/>
    </row>
    <row r="2258" spans="21:21" x14ac:dyDescent="0.2">
      <c r="U2258" s="24"/>
    </row>
    <row r="2259" spans="21:21" x14ac:dyDescent="0.2">
      <c r="U2259" s="24"/>
    </row>
    <row r="2260" spans="21:21" x14ac:dyDescent="0.2">
      <c r="U2260" s="24"/>
    </row>
    <row r="2261" spans="21:21" x14ac:dyDescent="0.2">
      <c r="U2261" s="24"/>
    </row>
    <row r="2262" spans="21:21" x14ac:dyDescent="0.2">
      <c r="U2262" s="24"/>
    </row>
    <row r="2263" spans="21:21" x14ac:dyDescent="0.2">
      <c r="U2263" s="24"/>
    </row>
    <row r="2264" spans="21:21" x14ac:dyDescent="0.2">
      <c r="U2264" s="24"/>
    </row>
    <row r="2265" spans="21:21" x14ac:dyDescent="0.2">
      <c r="U2265" s="24"/>
    </row>
    <row r="2266" spans="21:21" x14ac:dyDescent="0.2">
      <c r="U2266" s="24"/>
    </row>
    <row r="2267" spans="21:21" x14ac:dyDescent="0.2">
      <c r="U2267" s="24"/>
    </row>
    <row r="2268" spans="21:21" x14ac:dyDescent="0.2">
      <c r="U2268" s="24"/>
    </row>
    <row r="2269" spans="21:21" x14ac:dyDescent="0.2">
      <c r="U2269" s="24"/>
    </row>
    <row r="2270" spans="21:21" x14ac:dyDescent="0.2">
      <c r="U2270" s="24"/>
    </row>
    <row r="2271" spans="21:21" x14ac:dyDescent="0.2">
      <c r="U2271" s="24"/>
    </row>
    <row r="2272" spans="21:21" x14ac:dyDescent="0.2">
      <c r="U2272" s="24"/>
    </row>
    <row r="2273" spans="21:21" x14ac:dyDescent="0.2">
      <c r="U2273" s="24"/>
    </row>
    <row r="2274" spans="21:21" x14ac:dyDescent="0.2">
      <c r="U2274" s="24"/>
    </row>
    <row r="2275" spans="21:21" x14ac:dyDescent="0.2">
      <c r="U2275" s="24"/>
    </row>
    <row r="2276" spans="21:21" x14ac:dyDescent="0.2">
      <c r="U2276" s="24"/>
    </row>
    <row r="2277" spans="21:21" x14ac:dyDescent="0.2">
      <c r="U2277" s="24"/>
    </row>
    <row r="2278" spans="21:21" x14ac:dyDescent="0.2">
      <c r="U2278" s="24"/>
    </row>
    <row r="2279" spans="21:21" x14ac:dyDescent="0.2">
      <c r="U2279" s="24"/>
    </row>
    <row r="2280" spans="21:21" x14ac:dyDescent="0.2">
      <c r="U2280" s="24"/>
    </row>
    <row r="2281" spans="21:21" x14ac:dyDescent="0.2">
      <c r="U2281" s="24"/>
    </row>
    <row r="2282" spans="21:21" x14ac:dyDescent="0.2">
      <c r="U2282" s="24"/>
    </row>
    <row r="2283" spans="21:21" x14ac:dyDescent="0.2">
      <c r="U2283" s="24"/>
    </row>
    <row r="2284" spans="21:21" x14ac:dyDescent="0.2">
      <c r="U2284" s="24"/>
    </row>
    <row r="2285" spans="21:21" x14ac:dyDescent="0.2">
      <c r="U2285" s="24"/>
    </row>
    <row r="2286" spans="21:21" x14ac:dyDescent="0.2">
      <c r="U2286" s="24"/>
    </row>
    <row r="2287" spans="21:21" x14ac:dyDescent="0.2">
      <c r="U2287" s="24"/>
    </row>
    <row r="2288" spans="21:21" x14ac:dyDescent="0.2">
      <c r="U2288" s="24"/>
    </row>
    <row r="2289" spans="21:21" x14ac:dyDescent="0.2">
      <c r="U2289" s="24"/>
    </row>
    <row r="2290" spans="21:21" x14ac:dyDescent="0.2">
      <c r="U2290" s="24"/>
    </row>
    <row r="2291" spans="21:21" x14ac:dyDescent="0.2">
      <c r="U2291" s="24"/>
    </row>
    <row r="2292" spans="21:21" x14ac:dyDescent="0.2">
      <c r="U2292" s="24"/>
    </row>
    <row r="2293" spans="21:21" x14ac:dyDescent="0.2">
      <c r="U2293" s="24"/>
    </row>
    <row r="2294" spans="21:21" x14ac:dyDescent="0.2">
      <c r="U2294" s="24"/>
    </row>
    <row r="2295" spans="21:21" x14ac:dyDescent="0.2">
      <c r="U2295" s="24"/>
    </row>
    <row r="2296" spans="21:21" x14ac:dyDescent="0.2">
      <c r="U2296" s="24"/>
    </row>
    <row r="2297" spans="21:21" x14ac:dyDescent="0.2">
      <c r="U2297" s="24"/>
    </row>
    <row r="2298" spans="21:21" x14ac:dyDescent="0.2">
      <c r="U2298" s="24"/>
    </row>
    <row r="2299" spans="21:21" x14ac:dyDescent="0.2">
      <c r="U2299" s="24"/>
    </row>
    <row r="2300" spans="21:21" x14ac:dyDescent="0.2">
      <c r="U2300" s="24"/>
    </row>
    <row r="2301" spans="21:21" x14ac:dyDescent="0.2">
      <c r="U2301" s="24"/>
    </row>
    <row r="2302" spans="21:21" x14ac:dyDescent="0.2">
      <c r="U2302" s="24"/>
    </row>
    <row r="2303" spans="21:21" x14ac:dyDescent="0.2">
      <c r="U2303" s="24"/>
    </row>
    <row r="2304" spans="21:21" x14ac:dyDescent="0.2">
      <c r="U2304" s="24"/>
    </row>
    <row r="2305" spans="21:21" x14ac:dyDescent="0.2">
      <c r="U2305" s="24"/>
    </row>
    <row r="2306" spans="21:21" x14ac:dyDescent="0.2">
      <c r="U2306" s="24"/>
    </row>
    <row r="2307" spans="21:21" x14ac:dyDescent="0.2">
      <c r="U2307" s="24"/>
    </row>
    <row r="2308" spans="21:21" x14ac:dyDescent="0.2">
      <c r="U2308" s="24"/>
    </row>
    <row r="2309" spans="21:21" x14ac:dyDescent="0.2">
      <c r="U2309" s="24"/>
    </row>
    <row r="2310" spans="21:21" x14ac:dyDescent="0.2">
      <c r="U2310" s="24"/>
    </row>
    <row r="2311" spans="21:21" x14ac:dyDescent="0.2">
      <c r="U2311" s="24"/>
    </row>
    <row r="2312" spans="21:21" x14ac:dyDescent="0.2">
      <c r="U2312" s="24"/>
    </row>
    <row r="2313" spans="21:21" x14ac:dyDescent="0.2">
      <c r="U2313" s="24"/>
    </row>
    <row r="2314" spans="21:21" x14ac:dyDescent="0.2">
      <c r="U2314" s="24"/>
    </row>
    <row r="2315" spans="21:21" x14ac:dyDescent="0.2">
      <c r="U2315" s="24"/>
    </row>
    <row r="2316" spans="21:21" x14ac:dyDescent="0.2">
      <c r="U2316" s="24"/>
    </row>
    <row r="2317" spans="21:21" x14ac:dyDescent="0.2">
      <c r="U2317" s="24"/>
    </row>
    <row r="2318" spans="21:21" x14ac:dyDescent="0.2">
      <c r="U2318" s="24"/>
    </row>
    <row r="2319" spans="21:21" x14ac:dyDescent="0.2">
      <c r="U2319" s="24"/>
    </row>
    <row r="2320" spans="21:21" x14ac:dyDescent="0.2">
      <c r="U2320" s="24"/>
    </row>
    <row r="2321" spans="21:21" x14ac:dyDescent="0.2">
      <c r="U2321" s="24"/>
    </row>
    <row r="2322" spans="21:21" x14ac:dyDescent="0.2">
      <c r="U2322" s="24"/>
    </row>
    <row r="2323" spans="21:21" x14ac:dyDescent="0.2">
      <c r="U2323" s="24"/>
    </row>
    <row r="2324" spans="21:21" x14ac:dyDescent="0.2">
      <c r="U2324" s="24"/>
    </row>
    <row r="2325" spans="21:21" x14ac:dyDescent="0.2">
      <c r="U2325" s="24"/>
    </row>
    <row r="2326" spans="21:21" x14ac:dyDescent="0.2">
      <c r="U2326" s="24"/>
    </row>
    <row r="2327" spans="21:21" x14ac:dyDescent="0.2">
      <c r="U2327" s="24"/>
    </row>
    <row r="2328" spans="21:21" x14ac:dyDescent="0.2">
      <c r="U2328" s="24"/>
    </row>
    <row r="2329" spans="21:21" x14ac:dyDescent="0.2">
      <c r="U2329" s="24"/>
    </row>
    <row r="2330" spans="21:21" x14ac:dyDescent="0.2">
      <c r="U2330" s="24"/>
    </row>
    <row r="2331" spans="21:21" x14ac:dyDescent="0.2">
      <c r="U2331" s="24"/>
    </row>
    <row r="2332" spans="21:21" x14ac:dyDescent="0.2">
      <c r="U2332" s="24"/>
    </row>
    <row r="2333" spans="21:21" x14ac:dyDescent="0.2">
      <c r="U2333" s="24"/>
    </row>
    <row r="2334" spans="21:21" x14ac:dyDescent="0.2">
      <c r="U2334" s="24"/>
    </row>
    <row r="2335" spans="21:21" x14ac:dyDescent="0.2">
      <c r="U2335" s="24"/>
    </row>
    <row r="2336" spans="21:21" x14ac:dyDescent="0.2">
      <c r="U2336" s="24"/>
    </row>
    <row r="2337" spans="21:21" x14ac:dyDescent="0.2">
      <c r="U2337" s="24"/>
    </row>
    <row r="2338" spans="21:21" x14ac:dyDescent="0.2">
      <c r="U2338" s="24"/>
    </row>
    <row r="2339" spans="21:21" x14ac:dyDescent="0.2">
      <c r="U2339" s="24"/>
    </row>
    <row r="2340" spans="21:21" x14ac:dyDescent="0.2">
      <c r="U2340" s="24"/>
    </row>
    <row r="2341" spans="21:21" x14ac:dyDescent="0.2">
      <c r="U2341" s="24"/>
    </row>
    <row r="2342" spans="21:21" x14ac:dyDescent="0.2">
      <c r="U2342" s="24"/>
    </row>
    <row r="2343" spans="21:21" x14ac:dyDescent="0.2">
      <c r="U2343" s="24"/>
    </row>
    <row r="2344" spans="21:21" x14ac:dyDescent="0.2">
      <c r="U2344" s="24"/>
    </row>
    <row r="2345" spans="21:21" x14ac:dyDescent="0.2">
      <c r="U2345" s="24"/>
    </row>
    <row r="2346" spans="21:21" x14ac:dyDescent="0.2">
      <c r="U2346" s="24"/>
    </row>
    <row r="2347" spans="21:21" x14ac:dyDescent="0.2">
      <c r="U2347" s="24"/>
    </row>
    <row r="2348" spans="21:21" x14ac:dyDescent="0.2">
      <c r="U2348" s="24"/>
    </row>
    <row r="2349" spans="21:21" x14ac:dyDescent="0.2">
      <c r="U2349" s="24"/>
    </row>
    <row r="2350" spans="21:21" x14ac:dyDescent="0.2">
      <c r="U2350" s="24"/>
    </row>
    <row r="2351" spans="21:21" x14ac:dyDescent="0.2">
      <c r="U2351" s="24"/>
    </row>
    <row r="2352" spans="21:21" x14ac:dyDescent="0.2">
      <c r="U2352" s="24"/>
    </row>
    <row r="2353" spans="21:21" x14ac:dyDescent="0.2">
      <c r="U2353" s="24"/>
    </row>
    <row r="2354" spans="21:21" x14ac:dyDescent="0.2">
      <c r="U2354" s="24"/>
    </row>
    <row r="2355" spans="21:21" x14ac:dyDescent="0.2">
      <c r="U2355" s="24"/>
    </row>
    <row r="2356" spans="21:21" x14ac:dyDescent="0.2">
      <c r="U2356" s="24"/>
    </row>
    <row r="2357" spans="21:21" x14ac:dyDescent="0.2">
      <c r="U2357" s="24"/>
    </row>
    <row r="2358" spans="21:21" x14ac:dyDescent="0.2">
      <c r="U2358" s="24"/>
    </row>
    <row r="2359" spans="21:21" x14ac:dyDescent="0.2">
      <c r="U2359" s="24"/>
    </row>
    <row r="2360" spans="21:21" x14ac:dyDescent="0.2">
      <c r="U2360" s="24"/>
    </row>
    <row r="2361" spans="21:21" x14ac:dyDescent="0.2">
      <c r="U2361" s="24"/>
    </row>
    <row r="2362" spans="21:21" x14ac:dyDescent="0.2">
      <c r="U2362" s="24"/>
    </row>
    <row r="2363" spans="21:21" x14ac:dyDescent="0.2">
      <c r="U2363" s="24"/>
    </row>
    <row r="2364" spans="21:21" x14ac:dyDescent="0.2">
      <c r="U2364" s="24"/>
    </row>
    <row r="2365" spans="21:21" x14ac:dyDescent="0.2">
      <c r="U2365" s="24"/>
    </row>
    <row r="2366" spans="21:21" x14ac:dyDescent="0.2">
      <c r="U2366" s="24"/>
    </row>
    <row r="2367" spans="21:21" x14ac:dyDescent="0.2">
      <c r="U2367" s="24"/>
    </row>
    <row r="2368" spans="21:21" x14ac:dyDescent="0.2">
      <c r="U2368" s="24"/>
    </row>
    <row r="2369" spans="21:21" x14ac:dyDescent="0.2">
      <c r="U2369" s="24"/>
    </row>
    <row r="2370" spans="21:21" x14ac:dyDescent="0.2">
      <c r="U2370" s="24"/>
    </row>
    <row r="2371" spans="21:21" x14ac:dyDescent="0.2">
      <c r="U2371" s="24"/>
    </row>
    <row r="2372" spans="21:21" x14ac:dyDescent="0.2">
      <c r="U2372" s="24"/>
    </row>
    <row r="2373" spans="21:21" x14ac:dyDescent="0.2">
      <c r="U2373" s="24"/>
    </row>
    <row r="2374" spans="21:21" x14ac:dyDescent="0.2">
      <c r="U2374" s="24"/>
    </row>
    <row r="2375" spans="21:21" x14ac:dyDescent="0.2">
      <c r="U2375" s="24"/>
    </row>
    <row r="2376" spans="21:21" x14ac:dyDescent="0.2">
      <c r="U2376" s="24"/>
    </row>
    <row r="2377" spans="21:21" x14ac:dyDescent="0.2">
      <c r="U2377" s="24"/>
    </row>
    <row r="2378" spans="21:21" x14ac:dyDescent="0.2">
      <c r="U2378" s="24"/>
    </row>
    <row r="2379" spans="21:21" x14ac:dyDescent="0.2">
      <c r="U2379" s="24"/>
    </row>
    <row r="2380" spans="21:21" x14ac:dyDescent="0.2">
      <c r="U2380" s="24"/>
    </row>
    <row r="2381" spans="21:21" x14ac:dyDescent="0.2">
      <c r="U2381" s="24"/>
    </row>
    <row r="2382" spans="21:21" x14ac:dyDescent="0.2">
      <c r="U2382" s="24"/>
    </row>
    <row r="2383" spans="21:21" x14ac:dyDescent="0.2">
      <c r="U2383" s="24"/>
    </row>
    <row r="2384" spans="21:21" x14ac:dyDescent="0.2">
      <c r="U2384" s="24"/>
    </row>
    <row r="2385" spans="21:21" x14ac:dyDescent="0.2">
      <c r="U2385" s="24"/>
    </row>
    <row r="2386" spans="21:21" x14ac:dyDescent="0.2">
      <c r="U2386" s="24"/>
    </row>
    <row r="2387" spans="21:21" x14ac:dyDescent="0.2">
      <c r="U2387" s="24"/>
    </row>
    <row r="2388" spans="21:21" x14ac:dyDescent="0.2">
      <c r="U2388" s="24"/>
    </row>
    <row r="2389" spans="21:21" x14ac:dyDescent="0.2">
      <c r="U2389" s="24"/>
    </row>
    <row r="2390" spans="21:21" x14ac:dyDescent="0.2">
      <c r="U2390" s="24"/>
    </row>
    <row r="2391" spans="21:21" x14ac:dyDescent="0.2">
      <c r="U2391" s="24"/>
    </row>
    <row r="2392" spans="21:21" x14ac:dyDescent="0.2">
      <c r="U2392" s="24"/>
    </row>
    <row r="2393" spans="21:21" x14ac:dyDescent="0.2">
      <c r="U2393" s="24"/>
    </row>
    <row r="2394" spans="21:21" x14ac:dyDescent="0.2">
      <c r="U2394" s="24"/>
    </row>
    <row r="2395" spans="21:21" x14ac:dyDescent="0.2">
      <c r="U2395" s="24"/>
    </row>
    <row r="2396" spans="21:21" x14ac:dyDescent="0.2">
      <c r="U2396" s="24"/>
    </row>
    <row r="2397" spans="21:21" x14ac:dyDescent="0.2">
      <c r="U2397" s="24"/>
    </row>
    <row r="2398" spans="21:21" x14ac:dyDescent="0.2">
      <c r="U2398" s="24"/>
    </row>
    <row r="2399" spans="21:21" x14ac:dyDescent="0.2">
      <c r="U2399" s="24"/>
    </row>
    <row r="2400" spans="21:21" x14ac:dyDescent="0.2">
      <c r="U2400" s="24"/>
    </row>
    <row r="2401" spans="21:21" x14ac:dyDescent="0.2">
      <c r="U2401" s="24"/>
    </row>
    <row r="2402" spans="21:21" x14ac:dyDescent="0.2">
      <c r="U2402" s="24"/>
    </row>
    <row r="2403" spans="21:21" x14ac:dyDescent="0.2">
      <c r="U2403" s="24"/>
    </row>
    <row r="2404" spans="21:21" x14ac:dyDescent="0.2">
      <c r="U2404" s="24"/>
    </row>
    <row r="2405" spans="21:21" x14ac:dyDescent="0.2">
      <c r="U2405" s="24"/>
    </row>
    <row r="2406" spans="21:21" x14ac:dyDescent="0.2">
      <c r="U2406" s="24"/>
    </row>
    <row r="2407" spans="21:21" x14ac:dyDescent="0.2">
      <c r="U2407" s="24"/>
    </row>
    <row r="2408" spans="21:21" x14ac:dyDescent="0.2">
      <c r="U2408" s="24"/>
    </row>
    <row r="2409" spans="21:21" x14ac:dyDescent="0.2">
      <c r="U2409" s="24"/>
    </row>
    <row r="2410" spans="21:21" x14ac:dyDescent="0.2">
      <c r="U2410" s="24"/>
    </row>
    <row r="2411" spans="21:21" x14ac:dyDescent="0.2">
      <c r="U2411" s="24"/>
    </row>
    <row r="2412" spans="21:21" x14ac:dyDescent="0.2">
      <c r="U2412" s="24"/>
    </row>
    <row r="2413" spans="21:21" x14ac:dyDescent="0.2">
      <c r="U2413" s="24"/>
    </row>
    <row r="2414" spans="21:21" x14ac:dyDescent="0.2">
      <c r="U2414" s="24"/>
    </row>
    <row r="2415" spans="21:21" x14ac:dyDescent="0.2">
      <c r="U2415" s="24"/>
    </row>
    <row r="2416" spans="21:21" x14ac:dyDescent="0.2">
      <c r="U2416" s="24"/>
    </row>
    <row r="2417" spans="21:21" x14ac:dyDescent="0.2">
      <c r="U2417" s="24"/>
    </row>
    <row r="2418" spans="21:21" x14ac:dyDescent="0.2">
      <c r="U2418" s="24"/>
    </row>
    <row r="2419" spans="21:21" x14ac:dyDescent="0.2">
      <c r="U2419" s="24"/>
    </row>
    <row r="2420" spans="21:21" x14ac:dyDescent="0.2">
      <c r="U2420" s="24"/>
    </row>
    <row r="2421" spans="21:21" x14ac:dyDescent="0.2">
      <c r="U2421" s="24"/>
    </row>
    <row r="2422" spans="21:21" x14ac:dyDescent="0.2">
      <c r="U2422" s="24"/>
    </row>
    <row r="2423" spans="21:21" x14ac:dyDescent="0.2">
      <c r="U2423" s="24"/>
    </row>
    <row r="2424" spans="21:21" x14ac:dyDescent="0.2">
      <c r="U2424" s="24"/>
    </row>
    <row r="2425" spans="21:21" x14ac:dyDescent="0.2">
      <c r="U2425" s="24"/>
    </row>
    <row r="2426" spans="21:21" x14ac:dyDescent="0.2">
      <c r="U2426" s="24"/>
    </row>
    <row r="2427" spans="21:21" x14ac:dyDescent="0.2">
      <c r="U2427" s="24"/>
    </row>
    <row r="2428" spans="21:21" x14ac:dyDescent="0.2">
      <c r="U2428" s="24"/>
    </row>
    <row r="2429" spans="21:21" x14ac:dyDescent="0.2">
      <c r="U2429" s="24"/>
    </row>
    <row r="2430" spans="21:21" x14ac:dyDescent="0.2">
      <c r="U2430" s="24"/>
    </row>
    <row r="2431" spans="21:21" x14ac:dyDescent="0.2">
      <c r="U2431" s="24"/>
    </row>
    <row r="2432" spans="21:21" x14ac:dyDescent="0.2">
      <c r="U2432" s="24"/>
    </row>
    <row r="2433" spans="21:21" x14ac:dyDescent="0.2">
      <c r="U2433" s="24"/>
    </row>
    <row r="2434" spans="21:21" x14ac:dyDescent="0.2">
      <c r="U2434" s="24"/>
    </row>
    <row r="2435" spans="21:21" x14ac:dyDescent="0.2">
      <c r="U2435" s="24"/>
    </row>
    <row r="2436" spans="21:21" x14ac:dyDescent="0.2">
      <c r="U2436" s="24"/>
    </row>
    <row r="2437" spans="21:21" x14ac:dyDescent="0.2">
      <c r="U2437" s="24"/>
    </row>
    <row r="2438" spans="21:21" x14ac:dyDescent="0.2">
      <c r="U2438" s="24"/>
    </row>
    <row r="2439" spans="21:21" x14ac:dyDescent="0.2">
      <c r="U2439" s="24"/>
    </row>
    <row r="2440" spans="21:21" x14ac:dyDescent="0.2">
      <c r="U2440" s="24"/>
    </row>
    <row r="2441" spans="21:21" x14ac:dyDescent="0.2">
      <c r="U2441" s="24"/>
    </row>
    <row r="2442" spans="21:21" x14ac:dyDescent="0.2">
      <c r="U2442" s="24"/>
    </row>
    <row r="2443" spans="21:21" x14ac:dyDescent="0.2">
      <c r="U2443" s="24"/>
    </row>
    <row r="2444" spans="21:21" x14ac:dyDescent="0.2">
      <c r="U2444" s="24"/>
    </row>
    <row r="2445" spans="21:21" x14ac:dyDescent="0.2">
      <c r="U2445" s="24"/>
    </row>
    <row r="2446" spans="21:21" x14ac:dyDescent="0.2">
      <c r="U2446" s="24"/>
    </row>
    <row r="2447" spans="21:21" x14ac:dyDescent="0.2">
      <c r="U2447" s="24"/>
    </row>
    <row r="2448" spans="21:21" x14ac:dyDescent="0.2">
      <c r="U2448" s="24"/>
    </row>
    <row r="2449" spans="21:21" x14ac:dyDescent="0.2">
      <c r="U2449" s="24"/>
    </row>
    <row r="2450" spans="21:21" x14ac:dyDescent="0.2">
      <c r="U2450" s="24"/>
    </row>
    <row r="2451" spans="21:21" x14ac:dyDescent="0.2">
      <c r="U2451" s="24"/>
    </row>
    <row r="2452" spans="21:21" x14ac:dyDescent="0.2">
      <c r="U2452" s="24"/>
    </row>
    <row r="2453" spans="21:21" x14ac:dyDescent="0.2">
      <c r="U2453" s="24"/>
    </row>
    <row r="2454" spans="21:21" x14ac:dyDescent="0.2">
      <c r="U2454" s="24"/>
    </row>
    <row r="2455" spans="21:21" x14ac:dyDescent="0.2">
      <c r="U2455" s="24"/>
    </row>
    <row r="2456" spans="21:21" x14ac:dyDescent="0.2">
      <c r="U2456" s="24"/>
    </row>
    <row r="2457" spans="21:21" x14ac:dyDescent="0.2">
      <c r="U2457" s="24"/>
    </row>
    <row r="2458" spans="21:21" x14ac:dyDescent="0.2">
      <c r="U2458" s="24"/>
    </row>
    <row r="2459" spans="21:21" x14ac:dyDescent="0.2">
      <c r="U2459" s="24"/>
    </row>
    <row r="2460" spans="21:21" x14ac:dyDescent="0.2">
      <c r="U2460" s="24"/>
    </row>
    <row r="2461" spans="21:21" x14ac:dyDescent="0.2">
      <c r="U2461" s="24"/>
    </row>
    <row r="2462" spans="21:21" x14ac:dyDescent="0.2">
      <c r="U2462" s="24"/>
    </row>
    <row r="2463" spans="21:21" x14ac:dyDescent="0.2">
      <c r="U2463" s="24"/>
    </row>
    <row r="2464" spans="21:21" x14ac:dyDescent="0.2">
      <c r="U2464" s="24"/>
    </row>
    <row r="2465" spans="21:21" x14ac:dyDescent="0.2">
      <c r="U2465" s="24"/>
    </row>
    <row r="2466" spans="21:21" x14ac:dyDescent="0.2">
      <c r="U2466" s="24"/>
    </row>
    <row r="2467" spans="21:21" x14ac:dyDescent="0.2">
      <c r="U2467" s="24"/>
    </row>
    <row r="2468" spans="21:21" x14ac:dyDescent="0.2">
      <c r="U2468" s="24"/>
    </row>
    <row r="2469" spans="21:21" x14ac:dyDescent="0.2">
      <c r="U2469" s="24"/>
    </row>
    <row r="2470" spans="21:21" x14ac:dyDescent="0.2">
      <c r="U2470" s="24"/>
    </row>
    <row r="2471" spans="21:21" x14ac:dyDescent="0.2">
      <c r="U2471" s="24"/>
    </row>
    <row r="2472" spans="21:21" x14ac:dyDescent="0.2">
      <c r="U2472" s="24"/>
    </row>
    <row r="2473" spans="21:21" x14ac:dyDescent="0.2">
      <c r="U2473" s="24"/>
    </row>
    <row r="2474" spans="21:21" x14ac:dyDescent="0.2">
      <c r="U2474" s="24"/>
    </row>
    <row r="2475" spans="21:21" x14ac:dyDescent="0.2">
      <c r="U2475" s="24"/>
    </row>
    <row r="2476" spans="21:21" x14ac:dyDescent="0.2">
      <c r="U2476" s="24"/>
    </row>
    <row r="2477" spans="21:21" x14ac:dyDescent="0.2">
      <c r="U2477" s="24"/>
    </row>
    <row r="2478" spans="21:21" x14ac:dyDescent="0.2">
      <c r="U2478" s="24"/>
    </row>
    <row r="2479" spans="21:21" x14ac:dyDescent="0.2">
      <c r="U2479" s="24"/>
    </row>
    <row r="2480" spans="21:21" x14ac:dyDescent="0.2">
      <c r="U2480" s="24"/>
    </row>
    <row r="2481" spans="21:21" x14ac:dyDescent="0.2">
      <c r="U2481" s="24"/>
    </row>
    <row r="2482" spans="21:21" x14ac:dyDescent="0.2">
      <c r="U2482" s="24"/>
    </row>
    <row r="2483" spans="21:21" x14ac:dyDescent="0.2">
      <c r="U2483" s="24"/>
    </row>
    <row r="2484" spans="21:21" x14ac:dyDescent="0.2">
      <c r="U2484" s="24"/>
    </row>
    <row r="2485" spans="21:21" x14ac:dyDescent="0.2">
      <c r="U2485" s="24"/>
    </row>
    <row r="2486" spans="21:21" x14ac:dyDescent="0.2">
      <c r="U2486" s="24"/>
    </row>
    <row r="2487" spans="21:21" x14ac:dyDescent="0.2">
      <c r="U2487" s="24"/>
    </row>
    <row r="2488" spans="21:21" x14ac:dyDescent="0.2">
      <c r="U2488" s="24"/>
    </row>
    <row r="2489" spans="21:21" x14ac:dyDescent="0.2">
      <c r="U2489" s="24"/>
    </row>
    <row r="2490" spans="21:21" x14ac:dyDescent="0.2">
      <c r="U2490" s="24"/>
    </row>
    <row r="2491" spans="21:21" x14ac:dyDescent="0.2">
      <c r="U2491" s="24"/>
    </row>
    <row r="2492" spans="21:21" x14ac:dyDescent="0.2">
      <c r="U2492" s="24"/>
    </row>
    <row r="2493" spans="21:21" x14ac:dyDescent="0.2">
      <c r="U2493" s="24"/>
    </row>
    <row r="2494" spans="21:21" x14ac:dyDescent="0.2">
      <c r="U2494" s="24"/>
    </row>
    <row r="2495" spans="21:21" x14ac:dyDescent="0.2">
      <c r="U2495" s="24"/>
    </row>
    <row r="2496" spans="21:21" x14ac:dyDescent="0.2">
      <c r="U2496" s="24"/>
    </row>
    <row r="2497" spans="21:21" x14ac:dyDescent="0.2">
      <c r="U2497" s="24"/>
    </row>
    <row r="2498" spans="21:21" x14ac:dyDescent="0.2">
      <c r="U2498" s="24"/>
    </row>
    <row r="2499" spans="21:21" x14ac:dyDescent="0.2">
      <c r="U2499" s="24"/>
    </row>
    <row r="2500" spans="21:21" x14ac:dyDescent="0.2">
      <c r="U2500" s="24"/>
    </row>
    <row r="2501" spans="21:21" x14ac:dyDescent="0.2">
      <c r="U2501" s="24"/>
    </row>
    <row r="2502" spans="21:21" x14ac:dyDescent="0.2">
      <c r="U2502" s="24"/>
    </row>
    <row r="2503" spans="21:21" x14ac:dyDescent="0.2">
      <c r="U2503" s="24"/>
    </row>
    <row r="2504" spans="21:21" x14ac:dyDescent="0.2">
      <c r="U2504" s="24"/>
    </row>
    <row r="2505" spans="21:21" x14ac:dyDescent="0.2">
      <c r="U2505" s="24"/>
    </row>
    <row r="2506" spans="21:21" x14ac:dyDescent="0.2">
      <c r="U2506" s="24"/>
    </row>
    <row r="2507" spans="21:21" x14ac:dyDescent="0.2">
      <c r="U2507" s="24"/>
    </row>
    <row r="2508" spans="21:21" x14ac:dyDescent="0.2">
      <c r="U2508" s="24"/>
    </row>
    <row r="2509" spans="21:21" x14ac:dyDescent="0.2">
      <c r="U2509" s="24"/>
    </row>
    <row r="2510" spans="21:21" x14ac:dyDescent="0.2">
      <c r="U2510" s="24"/>
    </row>
    <row r="2511" spans="21:21" x14ac:dyDescent="0.2">
      <c r="U2511" s="24"/>
    </row>
    <row r="2512" spans="21:21" x14ac:dyDescent="0.2">
      <c r="U2512" s="24"/>
    </row>
    <row r="2513" spans="21:21" x14ac:dyDescent="0.2">
      <c r="U2513" s="24"/>
    </row>
    <row r="2514" spans="21:21" x14ac:dyDescent="0.2">
      <c r="U2514" s="24"/>
    </row>
    <row r="2515" spans="21:21" x14ac:dyDescent="0.2">
      <c r="U2515" s="24"/>
    </row>
    <row r="2516" spans="21:21" x14ac:dyDescent="0.2">
      <c r="U2516" s="24"/>
    </row>
    <row r="2517" spans="21:21" x14ac:dyDescent="0.2">
      <c r="U2517" s="24"/>
    </row>
    <row r="2518" spans="21:21" x14ac:dyDescent="0.2">
      <c r="U2518" s="24"/>
    </row>
    <row r="2519" spans="21:21" x14ac:dyDescent="0.2">
      <c r="U2519" s="24"/>
    </row>
    <row r="2520" spans="21:21" x14ac:dyDescent="0.2">
      <c r="U2520" s="24"/>
    </row>
    <row r="2521" spans="21:21" x14ac:dyDescent="0.2">
      <c r="U2521" s="24"/>
    </row>
    <row r="2522" spans="21:21" x14ac:dyDescent="0.2">
      <c r="U2522" s="24"/>
    </row>
    <row r="2523" spans="21:21" x14ac:dyDescent="0.2">
      <c r="U2523" s="24"/>
    </row>
    <row r="2524" spans="21:21" x14ac:dyDescent="0.2">
      <c r="U2524" s="24"/>
    </row>
    <row r="2525" spans="21:21" x14ac:dyDescent="0.2">
      <c r="U2525" s="24"/>
    </row>
    <row r="2526" spans="21:21" x14ac:dyDescent="0.2">
      <c r="U2526" s="24"/>
    </row>
    <row r="2527" spans="21:21" x14ac:dyDescent="0.2">
      <c r="U2527" s="24"/>
    </row>
    <row r="2528" spans="21:21" x14ac:dyDescent="0.2">
      <c r="U2528" s="24"/>
    </row>
    <row r="2529" spans="21:21" x14ac:dyDescent="0.2">
      <c r="U2529" s="24"/>
    </row>
    <row r="2530" spans="21:21" x14ac:dyDescent="0.2">
      <c r="U2530" s="24"/>
    </row>
    <row r="2531" spans="21:21" x14ac:dyDescent="0.2">
      <c r="U2531" s="24"/>
    </row>
    <row r="2532" spans="21:21" x14ac:dyDescent="0.2">
      <c r="U2532" s="24"/>
    </row>
    <row r="2533" spans="21:21" x14ac:dyDescent="0.2">
      <c r="U2533" s="24"/>
    </row>
    <row r="2534" spans="21:21" x14ac:dyDescent="0.2">
      <c r="U2534" s="24"/>
    </row>
    <row r="2535" spans="21:21" x14ac:dyDescent="0.2">
      <c r="U2535" s="24"/>
    </row>
    <row r="2536" spans="21:21" x14ac:dyDescent="0.2">
      <c r="U2536" s="24"/>
    </row>
    <row r="2537" spans="21:21" x14ac:dyDescent="0.2">
      <c r="U2537" s="24"/>
    </row>
    <row r="2538" spans="21:21" x14ac:dyDescent="0.2">
      <c r="U2538" s="24"/>
    </row>
    <row r="2539" spans="21:21" x14ac:dyDescent="0.2">
      <c r="U2539" s="24"/>
    </row>
    <row r="2540" spans="21:21" x14ac:dyDescent="0.2">
      <c r="U2540" s="24"/>
    </row>
    <row r="2541" spans="21:21" x14ac:dyDescent="0.2">
      <c r="U2541" s="24"/>
    </row>
    <row r="2542" spans="21:21" x14ac:dyDescent="0.2">
      <c r="U2542" s="24"/>
    </row>
    <row r="2543" spans="21:21" x14ac:dyDescent="0.2">
      <c r="U2543" s="24"/>
    </row>
    <row r="2544" spans="21:21" x14ac:dyDescent="0.2">
      <c r="U2544" s="24"/>
    </row>
    <row r="2545" spans="21:21" x14ac:dyDescent="0.2">
      <c r="U2545" s="24"/>
    </row>
    <row r="2546" spans="21:21" x14ac:dyDescent="0.2">
      <c r="U2546" s="24"/>
    </row>
    <row r="2547" spans="21:21" x14ac:dyDescent="0.2">
      <c r="U2547" s="24"/>
    </row>
    <row r="2548" spans="21:21" x14ac:dyDescent="0.2">
      <c r="U2548" s="24"/>
    </row>
    <row r="2549" spans="21:21" x14ac:dyDescent="0.2">
      <c r="U2549" s="24"/>
    </row>
    <row r="2550" spans="21:21" x14ac:dyDescent="0.2">
      <c r="U2550" s="24"/>
    </row>
    <row r="2551" spans="21:21" x14ac:dyDescent="0.2">
      <c r="U2551" s="24"/>
    </row>
    <row r="2552" spans="21:21" x14ac:dyDescent="0.2">
      <c r="U2552" s="24"/>
    </row>
    <row r="2553" spans="21:21" x14ac:dyDescent="0.2">
      <c r="U2553" s="24"/>
    </row>
    <row r="2554" spans="21:21" x14ac:dyDescent="0.2">
      <c r="U2554" s="24"/>
    </row>
    <row r="2555" spans="21:21" x14ac:dyDescent="0.2">
      <c r="U2555" s="24"/>
    </row>
    <row r="2556" spans="21:21" x14ac:dyDescent="0.2">
      <c r="U2556" s="24"/>
    </row>
    <row r="2557" spans="21:21" x14ac:dyDescent="0.2">
      <c r="U2557" s="24"/>
    </row>
    <row r="2558" spans="21:21" x14ac:dyDescent="0.2">
      <c r="U2558" s="24"/>
    </row>
    <row r="2559" spans="21:21" x14ac:dyDescent="0.2">
      <c r="U2559" s="24"/>
    </row>
    <row r="2560" spans="21:21" x14ac:dyDescent="0.2">
      <c r="U2560" s="24"/>
    </row>
    <row r="2561" spans="21:21" x14ac:dyDescent="0.2">
      <c r="U2561" s="24"/>
    </row>
    <row r="2562" spans="21:21" x14ac:dyDescent="0.2">
      <c r="U2562" s="24"/>
    </row>
    <row r="2563" spans="21:21" x14ac:dyDescent="0.2">
      <c r="U2563" s="24"/>
    </row>
    <row r="2564" spans="21:21" x14ac:dyDescent="0.2">
      <c r="U2564" s="24"/>
    </row>
    <row r="2565" spans="21:21" x14ac:dyDescent="0.2">
      <c r="U2565" s="24"/>
    </row>
    <row r="2566" spans="21:21" x14ac:dyDescent="0.2">
      <c r="U2566" s="24"/>
    </row>
    <row r="2567" spans="21:21" x14ac:dyDescent="0.2">
      <c r="U2567" s="24"/>
    </row>
    <row r="2568" spans="21:21" x14ac:dyDescent="0.2">
      <c r="U2568" s="24"/>
    </row>
    <row r="2569" spans="21:21" x14ac:dyDescent="0.2">
      <c r="U2569" s="24"/>
    </row>
    <row r="2570" spans="21:21" x14ac:dyDescent="0.2">
      <c r="U2570" s="24"/>
    </row>
    <row r="2571" spans="21:21" x14ac:dyDescent="0.2">
      <c r="U2571" s="24"/>
    </row>
    <row r="2572" spans="21:21" x14ac:dyDescent="0.2">
      <c r="U2572" s="24"/>
    </row>
    <row r="2573" spans="21:21" x14ac:dyDescent="0.2">
      <c r="U2573" s="24"/>
    </row>
    <row r="2574" spans="21:21" x14ac:dyDescent="0.2">
      <c r="U2574" s="24"/>
    </row>
    <row r="2575" spans="21:21" x14ac:dyDescent="0.2">
      <c r="U2575" s="24"/>
    </row>
    <row r="2576" spans="21:21" x14ac:dyDescent="0.2">
      <c r="U2576" s="24"/>
    </row>
    <row r="2577" spans="21:21" x14ac:dyDescent="0.2">
      <c r="U2577" s="24"/>
    </row>
    <row r="2578" spans="21:21" x14ac:dyDescent="0.2">
      <c r="U2578" s="24"/>
    </row>
    <row r="2579" spans="21:21" x14ac:dyDescent="0.2">
      <c r="U2579" s="24"/>
    </row>
    <row r="2580" spans="21:21" x14ac:dyDescent="0.2">
      <c r="U2580" s="24"/>
    </row>
    <row r="2581" spans="21:21" x14ac:dyDescent="0.2">
      <c r="U2581" s="24"/>
    </row>
    <row r="2582" spans="21:21" x14ac:dyDescent="0.2">
      <c r="U2582" s="24"/>
    </row>
    <row r="2583" spans="21:21" x14ac:dyDescent="0.2">
      <c r="U2583" s="24"/>
    </row>
    <row r="2584" spans="21:21" x14ac:dyDescent="0.2">
      <c r="U2584" s="24"/>
    </row>
    <row r="2585" spans="21:21" x14ac:dyDescent="0.2">
      <c r="U2585" s="24"/>
    </row>
    <row r="2586" spans="21:21" x14ac:dyDescent="0.2">
      <c r="U2586" s="24"/>
    </row>
    <row r="2587" spans="21:21" x14ac:dyDescent="0.2">
      <c r="U2587" s="24"/>
    </row>
    <row r="2588" spans="21:21" x14ac:dyDescent="0.2">
      <c r="U2588" s="24"/>
    </row>
    <row r="2589" spans="21:21" x14ac:dyDescent="0.2">
      <c r="U2589" s="24"/>
    </row>
    <row r="2590" spans="21:21" x14ac:dyDescent="0.2">
      <c r="U2590" s="24"/>
    </row>
    <row r="2591" spans="21:21" x14ac:dyDescent="0.2">
      <c r="U2591" s="24"/>
    </row>
    <row r="2592" spans="21:21" x14ac:dyDescent="0.2">
      <c r="U2592" s="24"/>
    </row>
    <row r="2593" spans="21:21" x14ac:dyDescent="0.2">
      <c r="U2593" s="24"/>
    </row>
    <row r="2594" spans="21:21" x14ac:dyDescent="0.2">
      <c r="U2594" s="24"/>
    </row>
    <row r="2595" spans="21:21" x14ac:dyDescent="0.2">
      <c r="U2595" s="24"/>
    </row>
    <row r="2596" spans="21:21" x14ac:dyDescent="0.2">
      <c r="U2596" s="24"/>
    </row>
    <row r="2597" spans="21:21" x14ac:dyDescent="0.2">
      <c r="U2597" s="24"/>
    </row>
    <row r="2598" spans="21:21" x14ac:dyDescent="0.2">
      <c r="U2598" s="24"/>
    </row>
    <row r="2599" spans="21:21" x14ac:dyDescent="0.2">
      <c r="U2599" s="24"/>
    </row>
    <row r="2600" spans="21:21" x14ac:dyDescent="0.2">
      <c r="U2600" s="24"/>
    </row>
    <row r="2601" spans="21:21" x14ac:dyDescent="0.2">
      <c r="U2601" s="24"/>
    </row>
    <row r="2602" spans="21:21" x14ac:dyDescent="0.2">
      <c r="U2602" s="24"/>
    </row>
    <row r="2603" spans="21:21" x14ac:dyDescent="0.2">
      <c r="U2603" s="24"/>
    </row>
    <row r="2604" spans="21:21" x14ac:dyDescent="0.2">
      <c r="U2604" s="24"/>
    </row>
    <row r="2605" spans="21:21" x14ac:dyDescent="0.2">
      <c r="U2605" s="24"/>
    </row>
    <row r="2606" spans="21:21" x14ac:dyDescent="0.2">
      <c r="U2606" s="24"/>
    </row>
    <row r="2607" spans="21:21" x14ac:dyDescent="0.2">
      <c r="U2607" s="24"/>
    </row>
    <row r="2608" spans="21:21" x14ac:dyDescent="0.2">
      <c r="U2608" s="24"/>
    </row>
    <row r="2609" spans="21:21" x14ac:dyDescent="0.2">
      <c r="U2609" s="24"/>
    </row>
    <row r="2610" spans="21:21" x14ac:dyDescent="0.2">
      <c r="U2610" s="24"/>
    </row>
    <row r="2611" spans="21:21" x14ac:dyDescent="0.2">
      <c r="U2611" s="24"/>
    </row>
    <row r="2612" spans="21:21" x14ac:dyDescent="0.2">
      <c r="U2612" s="24"/>
    </row>
    <row r="2613" spans="21:21" x14ac:dyDescent="0.2">
      <c r="U2613" s="24"/>
    </row>
    <row r="2614" spans="21:21" x14ac:dyDescent="0.2">
      <c r="U2614" s="24"/>
    </row>
    <row r="2615" spans="21:21" x14ac:dyDescent="0.2">
      <c r="U2615" s="24"/>
    </row>
    <row r="2616" spans="21:21" x14ac:dyDescent="0.2">
      <c r="U2616" s="24"/>
    </row>
    <row r="2617" spans="21:21" x14ac:dyDescent="0.2">
      <c r="U2617" s="24"/>
    </row>
    <row r="2618" spans="21:21" x14ac:dyDescent="0.2">
      <c r="U2618" s="24"/>
    </row>
    <row r="2619" spans="21:21" x14ac:dyDescent="0.2">
      <c r="U2619" s="24"/>
    </row>
    <row r="2620" spans="21:21" x14ac:dyDescent="0.2">
      <c r="U2620" s="24"/>
    </row>
    <row r="2621" spans="21:21" x14ac:dyDescent="0.2">
      <c r="U2621" s="24"/>
    </row>
    <row r="2622" spans="21:21" x14ac:dyDescent="0.2">
      <c r="U2622" s="24"/>
    </row>
    <row r="2623" spans="21:21" x14ac:dyDescent="0.2">
      <c r="U2623" s="24"/>
    </row>
    <row r="2624" spans="21:21" x14ac:dyDescent="0.2">
      <c r="U2624" s="24"/>
    </row>
    <row r="2625" spans="21:21" x14ac:dyDescent="0.2">
      <c r="U2625" s="24"/>
    </row>
    <row r="2626" spans="21:21" x14ac:dyDescent="0.2">
      <c r="U2626" s="24"/>
    </row>
    <row r="2627" spans="21:21" x14ac:dyDescent="0.2">
      <c r="U2627" s="24"/>
    </row>
    <row r="2628" spans="21:21" x14ac:dyDescent="0.2">
      <c r="U2628" s="24"/>
    </row>
    <row r="2629" spans="21:21" x14ac:dyDescent="0.2">
      <c r="U2629" s="24"/>
    </row>
    <row r="2630" spans="21:21" x14ac:dyDescent="0.2">
      <c r="U2630" s="24"/>
    </row>
    <row r="2631" spans="21:21" x14ac:dyDescent="0.2">
      <c r="U2631" s="24"/>
    </row>
    <row r="2632" spans="21:21" x14ac:dyDescent="0.2">
      <c r="U2632" s="24"/>
    </row>
    <row r="2633" spans="21:21" x14ac:dyDescent="0.2">
      <c r="U2633" s="24"/>
    </row>
    <row r="2634" spans="21:21" x14ac:dyDescent="0.2">
      <c r="U2634" s="24"/>
    </row>
    <row r="2635" spans="21:21" x14ac:dyDescent="0.2">
      <c r="U2635" s="24"/>
    </row>
    <row r="2636" spans="21:21" x14ac:dyDescent="0.2">
      <c r="U2636" s="24"/>
    </row>
    <row r="2637" spans="21:21" x14ac:dyDescent="0.2">
      <c r="U2637" s="24"/>
    </row>
    <row r="2638" spans="21:21" x14ac:dyDescent="0.2">
      <c r="U2638" s="24"/>
    </row>
    <row r="2639" spans="21:21" x14ac:dyDescent="0.2">
      <c r="U2639" s="24"/>
    </row>
    <row r="2640" spans="21:21" x14ac:dyDescent="0.2">
      <c r="U2640" s="24"/>
    </row>
    <row r="2641" spans="21:21" x14ac:dyDescent="0.2">
      <c r="U2641" s="24"/>
    </row>
    <row r="2642" spans="21:21" x14ac:dyDescent="0.2">
      <c r="U2642" s="24"/>
    </row>
    <row r="2643" spans="21:21" x14ac:dyDescent="0.2">
      <c r="U2643" s="24"/>
    </row>
    <row r="2644" spans="21:21" x14ac:dyDescent="0.2">
      <c r="U2644" s="24"/>
    </row>
    <row r="2645" spans="21:21" x14ac:dyDescent="0.2">
      <c r="U2645" s="24"/>
    </row>
    <row r="2646" spans="21:21" x14ac:dyDescent="0.2">
      <c r="U2646" s="24"/>
    </row>
    <row r="2647" spans="21:21" x14ac:dyDescent="0.2">
      <c r="U2647" s="24"/>
    </row>
    <row r="2648" spans="21:21" x14ac:dyDescent="0.2">
      <c r="U2648" s="24"/>
    </row>
    <row r="2649" spans="21:21" x14ac:dyDescent="0.2">
      <c r="U2649" s="24"/>
    </row>
    <row r="2650" spans="21:21" x14ac:dyDescent="0.2">
      <c r="U2650" s="24"/>
    </row>
    <row r="2651" spans="21:21" x14ac:dyDescent="0.2">
      <c r="U2651" s="24"/>
    </row>
    <row r="2652" spans="21:21" x14ac:dyDescent="0.2">
      <c r="U2652" s="24"/>
    </row>
    <row r="2653" spans="21:21" x14ac:dyDescent="0.2">
      <c r="U2653" s="24"/>
    </row>
    <row r="2654" spans="21:21" x14ac:dyDescent="0.2">
      <c r="U2654" s="24"/>
    </row>
    <row r="2655" spans="21:21" x14ac:dyDescent="0.2">
      <c r="U2655" s="24"/>
    </row>
    <row r="2656" spans="21:21" x14ac:dyDescent="0.2">
      <c r="U2656" s="24"/>
    </row>
    <row r="2657" spans="21:21" x14ac:dyDescent="0.2">
      <c r="U2657" s="24"/>
    </row>
    <row r="2658" spans="21:21" x14ac:dyDescent="0.2">
      <c r="U2658" s="24"/>
    </row>
    <row r="2659" spans="21:21" x14ac:dyDescent="0.2">
      <c r="U2659" s="24"/>
    </row>
    <row r="2660" spans="21:21" x14ac:dyDescent="0.2">
      <c r="U2660" s="24"/>
    </row>
    <row r="2661" spans="21:21" x14ac:dyDescent="0.2">
      <c r="U2661" s="24"/>
    </row>
    <row r="2662" spans="21:21" x14ac:dyDescent="0.2">
      <c r="U2662" s="24"/>
    </row>
    <row r="2663" spans="21:21" x14ac:dyDescent="0.2">
      <c r="U2663" s="24"/>
    </row>
    <row r="2664" spans="21:21" x14ac:dyDescent="0.2">
      <c r="U2664" s="24"/>
    </row>
    <row r="2665" spans="21:21" x14ac:dyDescent="0.2">
      <c r="U2665" s="24"/>
    </row>
    <row r="2666" spans="21:21" x14ac:dyDescent="0.2">
      <c r="U2666" s="24"/>
    </row>
    <row r="2667" spans="21:21" x14ac:dyDescent="0.2">
      <c r="U2667" s="24"/>
    </row>
    <row r="2668" spans="21:21" x14ac:dyDescent="0.2">
      <c r="U2668" s="24"/>
    </row>
    <row r="2669" spans="21:21" x14ac:dyDescent="0.2">
      <c r="U2669" s="24"/>
    </row>
    <row r="2670" spans="21:21" x14ac:dyDescent="0.2">
      <c r="U2670" s="24"/>
    </row>
    <row r="2671" spans="21:21" x14ac:dyDescent="0.2">
      <c r="U2671" s="24"/>
    </row>
    <row r="2672" spans="21:21" x14ac:dyDescent="0.2">
      <c r="U2672" s="24"/>
    </row>
    <row r="2673" spans="21:21" x14ac:dyDescent="0.2">
      <c r="U2673" s="24"/>
    </row>
    <row r="2674" spans="21:21" x14ac:dyDescent="0.2">
      <c r="U2674" s="24"/>
    </row>
    <row r="2675" spans="21:21" x14ac:dyDescent="0.2">
      <c r="U2675" s="24"/>
    </row>
    <row r="2676" spans="21:21" x14ac:dyDescent="0.2">
      <c r="U2676" s="24"/>
    </row>
    <row r="2677" spans="21:21" x14ac:dyDescent="0.2">
      <c r="U2677" s="24"/>
    </row>
    <row r="2678" spans="21:21" x14ac:dyDescent="0.2">
      <c r="U2678" s="24"/>
    </row>
    <row r="2679" spans="21:21" x14ac:dyDescent="0.2">
      <c r="U2679" s="24"/>
    </row>
    <row r="2680" spans="21:21" x14ac:dyDescent="0.2">
      <c r="U2680" s="24"/>
    </row>
    <row r="2681" spans="21:21" x14ac:dyDescent="0.2">
      <c r="U2681" s="24"/>
    </row>
    <row r="2682" spans="21:21" x14ac:dyDescent="0.2">
      <c r="U2682" s="24"/>
    </row>
    <row r="2683" spans="21:21" x14ac:dyDescent="0.2">
      <c r="U2683" s="24"/>
    </row>
    <row r="2684" spans="21:21" x14ac:dyDescent="0.2">
      <c r="U2684" s="24"/>
    </row>
    <row r="2685" spans="21:21" x14ac:dyDescent="0.2">
      <c r="U2685" s="24"/>
    </row>
    <row r="2686" spans="21:21" x14ac:dyDescent="0.2">
      <c r="U2686" s="24"/>
    </row>
    <row r="2687" spans="21:21" x14ac:dyDescent="0.2">
      <c r="U2687" s="24"/>
    </row>
    <row r="2688" spans="21:21" x14ac:dyDescent="0.2">
      <c r="U2688" s="24"/>
    </row>
    <row r="2689" spans="21:21" x14ac:dyDescent="0.2">
      <c r="U2689" s="24"/>
    </row>
    <row r="2690" spans="21:21" x14ac:dyDescent="0.2">
      <c r="U2690" s="24"/>
    </row>
    <row r="2691" spans="21:21" x14ac:dyDescent="0.2">
      <c r="U2691" s="24"/>
    </row>
    <row r="2692" spans="21:21" x14ac:dyDescent="0.2">
      <c r="U2692" s="24"/>
    </row>
    <row r="2693" spans="21:21" x14ac:dyDescent="0.2">
      <c r="U2693" s="24"/>
    </row>
    <row r="2694" spans="21:21" x14ac:dyDescent="0.2">
      <c r="U2694" s="24"/>
    </row>
    <row r="2695" spans="21:21" x14ac:dyDescent="0.2">
      <c r="U2695" s="24"/>
    </row>
    <row r="2696" spans="21:21" x14ac:dyDescent="0.2">
      <c r="U2696" s="24"/>
    </row>
    <row r="2697" spans="21:21" x14ac:dyDescent="0.2">
      <c r="U2697" s="24"/>
    </row>
    <row r="2698" spans="21:21" x14ac:dyDescent="0.2">
      <c r="U2698" s="24"/>
    </row>
    <row r="2699" spans="21:21" x14ac:dyDescent="0.2">
      <c r="U2699" s="24"/>
    </row>
    <row r="2700" spans="21:21" x14ac:dyDescent="0.2">
      <c r="U2700" s="24"/>
    </row>
    <row r="2701" spans="21:21" x14ac:dyDescent="0.2">
      <c r="U2701" s="24"/>
    </row>
    <row r="2702" spans="21:21" x14ac:dyDescent="0.2">
      <c r="U2702" s="24"/>
    </row>
    <row r="2703" spans="21:21" x14ac:dyDescent="0.2">
      <c r="U2703" s="24"/>
    </row>
    <row r="2704" spans="21:21" x14ac:dyDescent="0.2">
      <c r="U2704" s="24"/>
    </row>
    <row r="2705" spans="21:21" x14ac:dyDescent="0.2">
      <c r="U2705" s="24"/>
    </row>
    <row r="2706" spans="21:21" x14ac:dyDescent="0.2">
      <c r="U2706" s="24"/>
    </row>
    <row r="2707" spans="21:21" x14ac:dyDescent="0.2">
      <c r="U2707" s="24"/>
    </row>
    <row r="2708" spans="21:21" x14ac:dyDescent="0.2">
      <c r="U2708" s="24"/>
    </row>
    <row r="2709" spans="21:21" x14ac:dyDescent="0.2">
      <c r="U2709" s="24"/>
    </row>
    <row r="2710" spans="21:21" x14ac:dyDescent="0.2">
      <c r="U2710" s="24"/>
    </row>
    <row r="2711" spans="21:21" x14ac:dyDescent="0.2">
      <c r="U2711" s="24"/>
    </row>
    <row r="2712" spans="21:21" x14ac:dyDescent="0.2">
      <c r="U2712" s="24"/>
    </row>
    <row r="2713" spans="21:21" x14ac:dyDescent="0.2">
      <c r="U2713" s="24"/>
    </row>
    <row r="2714" spans="21:21" x14ac:dyDescent="0.2">
      <c r="U2714" s="24"/>
    </row>
    <row r="2715" spans="21:21" x14ac:dyDescent="0.2">
      <c r="U2715" s="24"/>
    </row>
    <row r="2716" spans="21:21" x14ac:dyDescent="0.2">
      <c r="U2716" s="24"/>
    </row>
    <row r="2717" spans="21:21" x14ac:dyDescent="0.2">
      <c r="U2717" s="24"/>
    </row>
    <row r="2718" spans="21:21" x14ac:dyDescent="0.2">
      <c r="U2718" s="24"/>
    </row>
    <row r="2719" spans="21:21" x14ac:dyDescent="0.2">
      <c r="U2719" s="24"/>
    </row>
    <row r="2720" spans="21:21" x14ac:dyDescent="0.2">
      <c r="U2720" s="24"/>
    </row>
    <row r="2721" spans="21:21" x14ac:dyDescent="0.2">
      <c r="U2721" s="24"/>
    </row>
    <row r="2722" spans="21:21" x14ac:dyDescent="0.2">
      <c r="U2722" s="24"/>
    </row>
    <row r="2723" spans="21:21" x14ac:dyDescent="0.2">
      <c r="U2723" s="24"/>
    </row>
    <row r="2724" spans="21:21" x14ac:dyDescent="0.2">
      <c r="U2724" s="24"/>
    </row>
    <row r="2725" spans="21:21" x14ac:dyDescent="0.2">
      <c r="U2725" s="24"/>
    </row>
    <row r="2726" spans="21:21" x14ac:dyDescent="0.2">
      <c r="U2726" s="24"/>
    </row>
    <row r="2727" spans="21:21" x14ac:dyDescent="0.2">
      <c r="U2727" s="24"/>
    </row>
    <row r="2728" spans="21:21" x14ac:dyDescent="0.2">
      <c r="U2728" s="24"/>
    </row>
    <row r="2729" spans="21:21" x14ac:dyDescent="0.2">
      <c r="U2729" s="24"/>
    </row>
    <row r="2730" spans="21:21" x14ac:dyDescent="0.2">
      <c r="U2730" s="24"/>
    </row>
    <row r="2731" spans="21:21" x14ac:dyDescent="0.2">
      <c r="U2731" s="24"/>
    </row>
    <row r="2732" spans="21:21" x14ac:dyDescent="0.2">
      <c r="U2732" s="24"/>
    </row>
    <row r="2733" spans="21:21" x14ac:dyDescent="0.2">
      <c r="U2733" s="24"/>
    </row>
    <row r="2734" spans="21:21" x14ac:dyDescent="0.2">
      <c r="U2734" s="24"/>
    </row>
    <row r="2735" spans="21:21" x14ac:dyDescent="0.2">
      <c r="U2735" s="24"/>
    </row>
    <row r="2736" spans="21:21" x14ac:dyDescent="0.2">
      <c r="U2736" s="24"/>
    </row>
    <row r="2737" spans="21:21" x14ac:dyDescent="0.2">
      <c r="U2737" s="24"/>
    </row>
    <row r="2738" spans="21:21" x14ac:dyDescent="0.2">
      <c r="U2738" s="24"/>
    </row>
    <row r="2739" spans="21:21" x14ac:dyDescent="0.2">
      <c r="U2739" s="24"/>
    </row>
    <row r="2740" spans="21:21" x14ac:dyDescent="0.2">
      <c r="U2740" s="24"/>
    </row>
    <row r="2741" spans="21:21" x14ac:dyDescent="0.2">
      <c r="U2741" s="24"/>
    </row>
    <row r="2742" spans="21:21" x14ac:dyDescent="0.2">
      <c r="U2742" s="24"/>
    </row>
    <row r="2743" spans="21:21" x14ac:dyDescent="0.2">
      <c r="U2743" s="24"/>
    </row>
    <row r="2744" spans="21:21" x14ac:dyDescent="0.2">
      <c r="U2744" s="24"/>
    </row>
    <row r="2745" spans="21:21" x14ac:dyDescent="0.2">
      <c r="U2745" s="24"/>
    </row>
    <row r="2746" spans="21:21" x14ac:dyDescent="0.2">
      <c r="U2746" s="24"/>
    </row>
    <row r="2747" spans="21:21" x14ac:dyDescent="0.2">
      <c r="U2747" s="24"/>
    </row>
    <row r="2748" spans="21:21" x14ac:dyDescent="0.2">
      <c r="U2748" s="24"/>
    </row>
    <row r="2749" spans="21:21" x14ac:dyDescent="0.2">
      <c r="U2749" s="24"/>
    </row>
    <row r="2750" spans="21:21" x14ac:dyDescent="0.2">
      <c r="U2750" s="24"/>
    </row>
    <row r="2751" spans="21:21" x14ac:dyDescent="0.2">
      <c r="U2751" s="24"/>
    </row>
    <row r="2752" spans="21:21" x14ac:dyDescent="0.2">
      <c r="U2752" s="24"/>
    </row>
    <row r="2753" spans="21:21" x14ac:dyDescent="0.2">
      <c r="U2753" s="24"/>
    </row>
    <row r="2754" spans="21:21" x14ac:dyDescent="0.2">
      <c r="U2754" s="24"/>
    </row>
    <row r="2755" spans="21:21" x14ac:dyDescent="0.2">
      <c r="U2755" s="24"/>
    </row>
    <row r="2756" spans="21:21" x14ac:dyDescent="0.2">
      <c r="U2756" s="24"/>
    </row>
    <row r="2757" spans="21:21" x14ac:dyDescent="0.2">
      <c r="U2757" s="24"/>
    </row>
    <row r="2758" spans="21:21" x14ac:dyDescent="0.2">
      <c r="U2758" s="24"/>
    </row>
    <row r="2759" spans="21:21" x14ac:dyDescent="0.2">
      <c r="U2759" s="24"/>
    </row>
    <row r="2760" spans="21:21" x14ac:dyDescent="0.2">
      <c r="U2760" s="24"/>
    </row>
    <row r="2761" spans="21:21" x14ac:dyDescent="0.2">
      <c r="U2761" s="24"/>
    </row>
    <row r="2762" spans="21:21" x14ac:dyDescent="0.2">
      <c r="U2762" s="24"/>
    </row>
    <row r="2763" spans="21:21" x14ac:dyDescent="0.2">
      <c r="U2763" s="24"/>
    </row>
    <row r="2764" spans="21:21" x14ac:dyDescent="0.2">
      <c r="U2764" s="24"/>
    </row>
    <row r="2765" spans="21:21" x14ac:dyDescent="0.2">
      <c r="U2765" s="24"/>
    </row>
    <row r="2766" spans="21:21" x14ac:dyDescent="0.2">
      <c r="U2766" s="24"/>
    </row>
    <row r="2767" spans="21:21" x14ac:dyDescent="0.2">
      <c r="U2767" s="24"/>
    </row>
    <row r="2768" spans="21:21" x14ac:dyDescent="0.2">
      <c r="U2768" s="24"/>
    </row>
    <row r="2769" spans="21:21" x14ac:dyDescent="0.2">
      <c r="U2769" s="24"/>
    </row>
    <row r="2770" spans="21:21" x14ac:dyDescent="0.2">
      <c r="U2770" s="24"/>
    </row>
    <row r="2771" spans="21:21" x14ac:dyDescent="0.2">
      <c r="U2771" s="24"/>
    </row>
    <row r="2772" spans="21:21" x14ac:dyDescent="0.2">
      <c r="U2772" s="24"/>
    </row>
    <row r="2773" spans="21:21" x14ac:dyDescent="0.2">
      <c r="U2773" s="24"/>
    </row>
    <row r="2774" spans="21:21" x14ac:dyDescent="0.2">
      <c r="U2774" s="24"/>
    </row>
    <row r="2775" spans="21:21" x14ac:dyDescent="0.2">
      <c r="U2775" s="24"/>
    </row>
    <row r="2776" spans="21:21" x14ac:dyDescent="0.2">
      <c r="U2776" s="24"/>
    </row>
    <row r="2777" spans="21:21" x14ac:dyDescent="0.2">
      <c r="U2777" s="24"/>
    </row>
    <row r="2778" spans="21:21" x14ac:dyDescent="0.2">
      <c r="U2778" s="24"/>
    </row>
    <row r="2779" spans="21:21" x14ac:dyDescent="0.2">
      <c r="U2779" s="24"/>
    </row>
    <row r="2780" spans="21:21" x14ac:dyDescent="0.2">
      <c r="U2780" s="24"/>
    </row>
    <row r="2781" spans="21:21" x14ac:dyDescent="0.2">
      <c r="U2781" s="24"/>
    </row>
    <row r="2782" spans="21:21" x14ac:dyDescent="0.2">
      <c r="U2782" s="24"/>
    </row>
    <row r="2783" spans="21:21" x14ac:dyDescent="0.2">
      <c r="U2783" s="24"/>
    </row>
    <row r="2784" spans="21:21" x14ac:dyDescent="0.2">
      <c r="U2784" s="24"/>
    </row>
    <row r="2785" spans="21:21" x14ac:dyDescent="0.2">
      <c r="U2785" s="24"/>
    </row>
    <row r="2786" spans="21:21" x14ac:dyDescent="0.2">
      <c r="U2786" s="24"/>
    </row>
    <row r="2787" spans="21:21" x14ac:dyDescent="0.2">
      <c r="U2787" s="24"/>
    </row>
    <row r="2788" spans="21:21" x14ac:dyDescent="0.2">
      <c r="U2788" s="24"/>
    </row>
    <row r="2789" spans="21:21" x14ac:dyDescent="0.2">
      <c r="U2789" s="24"/>
    </row>
    <row r="2790" spans="21:21" x14ac:dyDescent="0.2">
      <c r="U2790" s="24"/>
    </row>
    <row r="2791" spans="21:21" x14ac:dyDescent="0.2">
      <c r="U2791" s="24"/>
    </row>
    <row r="2792" spans="21:21" x14ac:dyDescent="0.2">
      <c r="U2792" s="24"/>
    </row>
    <row r="2793" spans="21:21" x14ac:dyDescent="0.2">
      <c r="U2793" s="24"/>
    </row>
    <row r="2794" spans="21:21" x14ac:dyDescent="0.2">
      <c r="U2794" s="24"/>
    </row>
    <row r="2795" spans="21:21" x14ac:dyDescent="0.2">
      <c r="U2795" s="24"/>
    </row>
    <row r="2796" spans="21:21" x14ac:dyDescent="0.2">
      <c r="U2796" s="24"/>
    </row>
    <row r="2797" spans="21:21" x14ac:dyDescent="0.2">
      <c r="U2797" s="24"/>
    </row>
    <row r="2798" spans="21:21" x14ac:dyDescent="0.2">
      <c r="U2798" s="24"/>
    </row>
    <row r="2799" spans="21:21" x14ac:dyDescent="0.2">
      <c r="U2799" s="24"/>
    </row>
    <row r="2800" spans="21:21" x14ac:dyDescent="0.2">
      <c r="U2800" s="24"/>
    </row>
    <row r="2801" spans="21:21" x14ac:dyDescent="0.2">
      <c r="U2801" s="24"/>
    </row>
    <row r="2802" spans="21:21" x14ac:dyDescent="0.2">
      <c r="U2802" s="24"/>
    </row>
    <row r="2803" spans="21:21" x14ac:dyDescent="0.2">
      <c r="U2803" s="24"/>
    </row>
    <row r="2804" spans="21:21" x14ac:dyDescent="0.2">
      <c r="U2804" s="24"/>
    </row>
    <row r="2805" spans="21:21" x14ac:dyDescent="0.2">
      <c r="U2805" s="24"/>
    </row>
    <row r="2806" spans="21:21" x14ac:dyDescent="0.2">
      <c r="U2806" s="24"/>
    </row>
    <row r="2807" spans="21:21" x14ac:dyDescent="0.2">
      <c r="U2807" s="24"/>
    </row>
    <row r="2808" spans="21:21" x14ac:dyDescent="0.2">
      <c r="U2808" s="24"/>
    </row>
    <row r="2809" spans="21:21" x14ac:dyDescent="0.2">
      <c r="U2809" s="24"/>
    </row>
    <row r="2810" spans="21:21" x14ac:dyDescent="0.2">
      <c r="U2810" s="24"/>
    </row>
    <row r="2811" spans="21:21" x14ac:dyDescent="0.2">
      <c r="U2811" s="24"/>
    </row>
    <row r="2812" spans="21:21" x14ac:dyDescent="0.2">
      <c r="U2812" s="24"/>
    </row>
    <row r="2813" spans="21:21" x14ac:dyDescent="0.2">
      <c r="U2813" s="24"/>
    </row>
    <row r="2814" spans="21:21" x14ac:dyDescent="0.2">
      <c r="U2814" s="24"/>
    </row>
    <row r="2815" spans="21:21" x14ac:dyDescent="0.2">
      <c r="U2815" s="24"/>
    </row>
    <row r="2816" spans="21:21" x14ac:dyDescent="0.2">
      <c r="U2816" s="24"/>
    </row>
    <row r="2817" spans="21:21" x14ac:dyDescent="0.2">
      <c r="U2817" s="24"/>
    </row>
    <row r="2818" spans="21:21" x14ac:dyDescent="0.2">
      <c r="U2818" s="24"/>
    </row>
    <row r="2819" spans="21:21" x14ac:dyDescent="0.2">
      <c r="U2819" s="24"/>
    </row>
    <row r="2820" spans="21:21" x14ac:dyDescent="0.2">
      <c r="U2820" s="24"/>
    </row>
    <row r="2821" spans="21:21" x14ac:dyDescent="0.2">
      <c r="U2821" s="24"/>
    </row>
    <row r="2822" spans="21:21" x14ac:dyDescent="0.2">
      <c r="U2822" s="24"/>
    </row>
    <row r="2823" spans="21:21" x14ac:dyDescent="0.2">
      <c r="U2823" s="24"/>
    </row>
    <row r="2824" spans="21:21" x14ac:dyDescent="0.2">
      <c r="U2824" s="24"/>
    </row>
    <row r="2825" spans="21:21" x14ac:dyDescent="0.2">
      <c r="U2825" s="24"/>
    </row>
    <row r="2826" spans="21:21" x14ac:dyDescent="0.2">
      <c r="U2826" s="24"/>
    </row>
    <row r="2827" spans="21:21" x14ac:dyDescent="0.2">
      <c r="U2827" s="24"/>
    </row>
    <row r="2828" spans="21:21" x14ac:dyDescent="0.2">
      <c r="U2828" s="24"/>
    </row>
    <row r="2829" spans="21:21" x14ac:dyDescent="0.2">
      <c r="U2829" s="24"/>
    </row>
    <row r="2830" spans="21:21" x14ac:dyDescent="0.2">
      <c r="U2830" s="24"/>
    </row>
    <row r="2831" spans="21:21" x14ac:dyDescent="0.2">
      <c r="U2831" s="24"/>
    </row>
    <row r="2832" spans="21:21" x14ac:dyDescent="0.2">
      <c r="U2832" s="24"/>
    </row>
    <row r="2833" spans="21:21" x14ac:dyDescent="0.2">
      <c r="U2833" s="24"/>
    </row>
    <row r="2834" spans="21:21" x14ac:dyDescent="0.2">
      <c r="U2834" s="24"/>
    </row>
    <row r="2835" spans="21:21" x14ac:dyDescent="0.2">
      <c r="U2835" s="24"/>
    </row>
    <row r="2836" spans="21:21" x14ac:dyDescent="0.2">
      <c r="U2836" s="24"/>
    </row>
    <row r="2837" spans="21:21" x14ac:dyDescent="0.2">
      <c r="U2837" s="24"/>
    </row>
    <row r="2838" spans="21:21" x14ac:dyDescent="0.2">
      <c r="U2838" s="24"/>
    </row>
    <row r="2839" spans="21:21" x14ac:dyDescent="0.2">
      <c r="U2839" s="24"/>
    </row>
    <row r="2840" spans="21:21" x14ac:dyDescent="0.2">
      <c r="U2840" s="24"/>
    </row>
    <row r="2841" spans="21:21" x14ac:dyDescent="0.2">
      <c r="U2841" s="24"/>
    </row>
    <row r="2842" spans="21:21" x14ac:dyDescent="0.2">
      <c r="U2842" s="24"/>
    </row>
    <row r="2843" spans="21:21" x14ac:dyDescent="0.2">
      <c r="U2843" s="24"/>
    </row>
    <row r="2844" spans="21:21" x14ac:dyDescent="0.2">
      <c r="U2844" s="24"/>
    </row>
    <row r="2845" spans="21:21" x14ac:dyDescent="0.2">
      <c r="U2845" s="24"/>
    </row>
    <row r="2846" spans="21:21" x14ac:dyDescent="0.2">
      <c r="U2846" s="24"/>
    </row>
    <row r="2847" spans="21:21" x14ac:dyDescent="0.2">
      <c r="U2847" s="24"/>
    </row>
    <row r="2848" spans="21:21" x14ac:dyDescent="0.2">
      <c r="U2848" s="24"/>
    </row>
    <row r="2849" spans="21:21" x14ac:dyDescent="0.2">
      <c r="U2849" s="24"/>
    </row>
    <row r="2850" spans="21:21" x14ac:dyDescent="0.2">
      <c r="U2850" s="24"/>
    </row>
    <row r="2851" spans="21:21" x14ac:dyDescent="0.2">
      <c r="U2851" s="24"/>
    </row>
    <row r="2852" spans="21:21" x14ac:dyDescent="0.2">
      <c r="U2852" s="24"/>
    </row>
    <row r="2853" spans="21:21" x14ac:dyDescent="0.2">
      <c r="U2853" s="24"/>
    </row>
    <row r="2854" spans="21:21" x14ac:dyDescent="0.2">
      <c r="U2854" s="24"/>
    </row>
    <row r="2855" spans="21:21" x14ac:dyDescent="0.2">
      <c r="U2855" s="24"/>
    </row>
    <row r="2856" spans="21:21" x14ac:dyDescent="0.2">
      <c r="U2856" s="24"/>
    </row>
    <row r="2857" spans="21:21" x14ac:dyDescent="0.2">
      <c r="U2857" s="24"/>
    </row>
    <row r="2858" spans="21:21" x14ac:dyDescent="0.2">
      <c r="U2858" s="24"/>
    </row>
    <row r="2859" spans="21:21" x14ac:dyDescent="0.2">
      <c r="U2859" s="24"/>
    </row>
    <row r="2860" spans="21:21" x14ac:dyDescent="0.2">
      <c r="U2860" s="24"/>
    </row>
    <row r="2861" spans="21:21" x14ac:dyDescent="0.2">
      <c r="U2861" s="24"/>
    </row>
    <row r="2862" spans="21:21" x14ac:dyDescent="0.2">
      <c r="U2862" s="24"/>
    </row>
    <row r="2863" spans="21:21" x14ac:dyDescent="0.2">
      <c r="U2863" s="24"/>
    </row>
    <row r="2864" spans="21:21" x14ac:dyDescent="0.2">
      <c r="U2864" s="24"/>
    </row>
    <row r="2865" spans="21:21" x14ac:dyDescent="0.2">
      <c r="U2865" s="24"/>
    </row>
    <row r="2866" spans="21:21" x14ac:dyDescent="0.2">
      <c r="U2866" s="24"/>
    </row>
    <row r="2867" spans="21:21" x14ac:dyDescent="0.2">
      <c r="U2867" s="24"/>
    </row>
    <row r="2868" spans="21:21" x14ac:dyDescent="0.2">
      <c r="U2868" s="24"/>
    </row>
    <row r="2869" spans="21:21" x14ac:dyDescent="0.2">
      <c r="U2869" s="24"/>
    </row>
    <row r="2870" spans="21:21" x14ac:dyDescent="0.2">
      <c r="U2870" s="24"/>
    </row>
    <row r="2871" spans="21:21" x14ac:dyDescent="0.2">
      <c r="U2871" s="24"/>
    </row>
    <row r="2872" spans="21:21" x14ac:dyDescent="0.2">
      <c r="U2872" s="24"/>
    </row>
    <row r="2873" spans="21:21" x14ac:dyDescent="0.2">
      <c r="U2873" s="24"/>
    </row>
    <row r="2874" spans="21:21" x14ac:dyDescent="0.2">
      <c r="U2874" s="24"/>
    </row>
    <row r="2875" spans="21:21" x14ac:dyDescent="0.2">
      <c r="U2875" s="24"/>
    </row>
    <row r="2876" spans="21:21" x14ac:dyDescent="0.2">
      <c r="U2876" s="24"/>
    </row>
    <row r="2877" spans="21:21" x14ac:dyDescent="0.2">
      <c r="U2877" s="24"/>
    </row>
    <row r="2878" spans="21:21" x14ac:dyDescent="0.2">
      <c r="U2878" s="24"/>
    </row>
    <row r="2879" spans="21:21" x14ac:dyDescent="0.2">
      <c r="U2879" s="24"/>
    </row>
    <row r="2880" spans="21:21" x14ac:dyDescent="0.2">
      <c r="U2880" s="24"/>
    </row>
    <row r="2881" spans="21:21" x14ac:dyDescent="0.2">
      <c r="U2881" s="24"/>
    </row>
    <row r="2882" spans="21:21" x14ac:dyDescent="0.2">
      <c r="U2882" s="24"/>
    </row>
    <row r="2883" spans="21:21" x14ac:dyDescent="0.2">
      <c r="U2883" s="24"/>
    </row>
    <row r="2884" spans="21:21" x14ac:dyDescent="0.2">
      <c r="U2884" s="24"/>
    </row>
  </sheetData>
  <sheetProtection algorithmName="SHA-512" hashValue="nkhkNPH9/QJVISm9tNbBWXhgQYeRvC1lEoDYO35RHsy20G3AOTkviNmtwU9QStJJJ3TZUWVCnORTbMnAgUkcLA==" saltValue="jtgrCZBC2zT/S8nC+BgwFw==" spinCount="100000" sheet="1" objects="1" scenarios="1" formatCells="0" formatColumns="0" formatRows="0" sort="0" autoFilter="0" pivotTables="0"/>
  <autoFilter ref="B30:U30" xr:uid="{00000000-0009-0000-0000-000000000000}"/>
  <mergeCells count="19">
    <mergeCell ref="F9:M9"/>
    <mergeCell ref="N9:S9"/>
    <mergeCell ref="F10:G10"/>
    <mergeCell ref="H10:I10"/>
    <mergeCell ref="J10:K10"/>
    <mergeCell ref="L10:M10"/>
    <mergeCell ref="N10:O10"/>
    <mergeCell ref="P10:Q10"/>
    <mergeCell ref="R10:S10"/>
    <mergeCell ref="C24:C28"/>
    <mergeCell ref="F28:M28"/>
    <mergeCell ref="N28:S28"/>
    <mergeCell ref="F29:G29"/>
    <mergeCell ref="H29:I29"/>
    <mergeCell ref="J29:K29"/>
    <mergeCell ref="L29:M29"/>
    <mergeCell ref="N29:O29"/>
    <mergeCell ref="P29:Q29"/>
    <mergeCell ref="R29:S29"/>
  </mergeCells>
  <conditionalFormatting sqref="B31:U100">
    <cfRule type="expression" dxfId="6" priority="14">
      <formula>$M31&gt;0</formula>
    </cfRule>
    <cfRule type="expression" dxfId="5" priority="15">
      <formula>#REF!&gt;0</formula>
    </cfRule>
    <cfRule type="expression" dxfId="4" priority="16">
      <formula>$K31&gt;0</formula>
    </cfRule>
    <cfRule type="expression" dxfId="3" priority="17">
      <formula>$I31&gt;0</formula>
    </cfRule>
    <cfRule type="expression" dxfId="2" priority="18">
      <formula>$O31&gt;0</formula>
    </cfRule>
    <cfRule type="expression" dxfId="1" priority="19">
      <formula>$Q31&gt;0</formula>
    </cfRule>
    <cfRule type="expression" dxfId="0" priority="20">
      <formula>$S31&gt;0</formula>
    </cfRule>
  </conditionalFormatting>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71"/>
  <sheetViews>
    <sheetView tabSelected="1" zoomScale="85" zoomScaleNormal="85" workbookViewId="0">
      <pane ySplit="1" topLeftCell="A2" activePane="bottomLeft" state="frozen"/>
      <selection pane="bottomLeft" activeCell="B3" sqref="A2:R71"/>
    </sheetView>
  </sheetViews>
  <sheetFormatPr defaultRowHeight="12.75" x14ac:dyDescent="0.2"/>
  <cols>
    <col min="1" max="1" width="12.85546875" style="18" customWidth="1"/>
    <col min="2" max="2" width="93.85546875" style="18" bestFit="1" customWidth="1"/>
    <col min="3" max="3" width="30.5703125" style="18" bestFit="1" customWidth="1"/>
    <col min="4" max="4" width="15" style="18" bestFit="1" customWidth="1"/>
    <col min="5" max="5" width="17.28515625" style="18" bestFit="1" customWidth="1"/>
    <col min="6" max="7" width="14.42578125" style="18" bestFit="1" customWidth="1"/>
    <col min="8" max="8" width="14.42578125" style="18" customWidth="1"/>
    <col min="9" max="9" width="13.28515625" style="32" customWidth="1"/>
    <col min="10" max="11" width="14.42578125" style="32" bestFit="1" customWidth="1"/>
    <col min="12" max="12" width="14.42578125" style="32" customWidth="1"/>
    <col min="13" max="13" width="19.5703125" style="32" bestFit="1" customWidth="1"/>
    <col min="14" max="14" width="20.85546875" style="32" bestFit="1" customWidth="1"/>
    <col min="15" max="15" width="21.85546875" style="32" bestFit="1" customWidth="1"/>
    <col min="16" max="16" width="16.140625" style="32" bestFit="1" customWidth="1"/>
    <col min="17" max="17" width="17.140625" style="32" bestFit="1" customWidth="1"/>
    <col min="18" max="18" width="18.28515625" style="32" bestFit="1" customWidth="1"/>
    <col min="19" max="16384" width="9.140625" style="18"/>
  </cols>
  <sheetData>
    <row r="1" spans="1:18" x14ac:dyDescent="0.2">
      <c r="A1" s="18" t="s">
        <v>0</v>
      </c>
      <c r="B1" s="18" t="s">
        <v>38</v>
      </c>
      <c r="C1" s="18" t="s">
        <v>1</v>
      </c>
      <c r="D1" s="18" t="s">
        <v>2</v>
      </c>
      <c r="E1" s="18" t="s">
        <v>37</v>
      </c>
      <c r="F1" s="18" t="s">
        <v>32</v>
      </c>
      <c r="G1" s="18" t="s">
        <v>33</v>
      </c>
      <c r="H1" s="18" t="s">
        <v>39</v>
      </c>
      <c r="I1" s="19" t="s">
        <v>3</v>
      </c>
      <c r="J1" s="19" t="s">
        <v>4</v>
      </c>
      <c r="K1" s="19" t="s">
        <v>5</v>
      </c>
      <c r="L1" s="19" t="s">
        <v>31</v>
      </c>
      <c r="M1" s="18" t="s">
        <v>34</v>
      </c>
      <c r="N1" s="18" t="s">
        <v>35</v>
      </c>
      <c r="O1" s="18" t="s">
        <v>36</v>
      </c>
      <c r="P1" s="19" t="s">
        <v>6</v>
      </c>
      <c r="Q1" s="19" t="s">
        <v>7</v>
      </c>
      <c r="R1" s="19" t="s">
        <v>8</v>
      </c>
    </row>
    <row r="2" spans="1:18" ht="15" x14ac:dyDescent="0.25">
      <c r="A2" s="20" t="s">
        <v>45</v>
      </c>
      <c r="B2" s="20" t="s">
        <v>46</v>
      </c>
      <c r="C2" s="20" t="s">
        <v>40</v>
      </c>
      <c r="D2" s="21">
        <v>0.296622</v>
      </c>
      <c r="E2" s="21">
        <v>0</v>
      </c>
      <c r="F2" s="21">
        <v>0</v>
      </c>
      <c r="G2" s="21">
        <v>0</v>
      </c>
      <c r="H2" s="21">
        <f>D2-E2-F2-G2</f>
        <v>0.296622</v>
      </c>
      <c r="I2" s="22">
        <f>E2/D2*100</f>
        <v>0</v>
      </c>
      <c r="J2" s="22">
        <f>F2/D2*100</f>
        <v>0</v>
      </c>
      <c r="K2" s="22">
        <f>G2/D2*100</f>
        <v>0</v>
      </c>
      <c r="L2" s="22">
        <f>H2/D2*100</f>
        <v>100</v>
      </c>
      <c r="M2" s="21">
        <v>2.4E-2</v>
      </c>
      <c r="N2" s="21">
        <v>1.32E-2</v>
      </c>
      <c r="O2" s="21">
        <v>9.0644141466200007E-2</v>
      </c>
      <c r="P2" s="19">
        <f>M2/D2*100</f>
        <v>8.0911058518923085</v>
      </c>
      <c r="Q2" s="19">
        <f>N2/D2*100</f>
        <v>4.4501082185407697</v>
      </c>
      <c r="R2" s="19">
        <f>O2/D2*100</f>
        <v>30.558805977371879</v>
      </c>
    </row>
    <row r="3" spans="1:18" ht="15" x14ac:dyDescent="0.25">
      <c r="A3" s="20" t="s">
        <v>47</v>
      </c>
      <c r="B3" s="20" t="s">
        <v>48</v>
      </c>
      <c r="C3" s="20" t="s">
        <v>40</v>
      </c>
      <c r="D3" s="21">
        <v>3.9195799999999998</v>
      </c>
      <c r="E3" s="21">
        <v>0</v>
      </c>
      <c r="F3" s="21">
        <v>0</v>
      </c>
      <c r="G3" s="21">
        <v>0</v>
      </c>
      <c r="H3" s="21">
        <f>D3-E3-F3-G3</f>
        <v>3.9195799999999998</v>
      </c>
      <c r="I3" s="22">
        <f>E3/D3*100</f>
        <v>0</v>
      </c>
      <c r="J3" s="22">
        <f>F3/D3*100</f>
        <v>0</v>
      </c>
      <c r="K3" s="22">
        <f>G3/D3*100</f>
        <v>0</v>
      </c>
      <c r="L3" s="22">
        <f>H3/D3*100</f>
        <v>100</v>
      </c>
      <c r="M3" s="21">
        <v>8.0077975856400006E-3</v>
      </c>
      <c r="N3" s="21">
        <v>1.7120822574100001E-2</v>
      </c>
      <c r="O3" s="21">
        <v>1.7390500184199999E-2</v>
      </c>
      <c r="P3" s="19">
        <f>M3/D3*100</f>
        <v>0.20430244020124608</v>
      </c>
      <c r="Q3" s="19">
        <f>N3/D3*100</f>
        <v>0.43680247817623319</v>
      </c>
      <c r="R3" s="19">
        <f>O3/D3*100</f>
        <v>0.44368274621770698</v>
      </c>
    </row>
    <row r="4" spans="1:18" ht="15" x14ac:dyDescent="0.25">
      <c r="A4" s="20" t="s">
        <v>49</v>
      </c>
      <c r="B4" s="20" t="s">
        <v>50</v>
      </c>
      <c r="C4" s="20" t="s">
        <v>40</v>
      </c>
      <c r="D4" s="21">
        <v>2.2594099999999999</v>
      </c>
      <c r="E4" s="21">
        <v>0</v>
      </c>
      <c r="F4" s="21">
        <v>0</v>
      </c>
      <c r="G4" s="21">
        <v>0</v>
      </c>
      <c r="H4" s="21">
        <f>D4-E4-F4-G4</f>
        <v>2.2594099999999999</v>
      </c>
      <c r="I4" s="22">
        <f>E4/D4*100</f>
        <v>0</v>
      </c>
      <c r="J4" s="22">
        <f>F4/D4*100</f>
        <v>0</v>
      </c>
      <c r="K4" s="22">
        <f>G4/D4*100</f>
        <v>0</v>
      </c>
      <c r="L4" s="22">
        <f>H4/D4*100</f>
        <v>100</v>
      </c>
      <c r="M4" s="21">
        <v>0</v>
      </c>
      <c r="N4" s="21">
        <v>0</v>
      </c>
      <c r="O4" s="21">
        <v>0</v>
      </c>
      <c r="P4" s="19">
        <f>M4/D4*100</f>
        <v>0</v>
      </c>
      <c r="Q4" s="19">
        <f>N4/D4*100</f>
        <v>0</v>
      </c>
      <c r="R4" s="19">
        <f>O4/D4*100</f>
        <v>0</v>
      </c>
    </row>
    <row r="5" spans="1:18" ht="15" x14ac:dyDescent="0.25">
      <c r="A5" s="20" t="s">
        <v>51</v>
      </c>
      <c r="B5" s="20" t="s">
        <v>50</v>
      </c>
      <c r="C5" s="20" t="s">
        <v>40</v>
      </c>
      <c r="D5" s="21">
        <v>3.86165</v>
      </c>
      <c r="E5" s="21">
        <v>0</v>
      </c>
      <c r="F5" s="21">
        <v>0</v>
      </c>
      <c r="G5" s="21">
        <v>0</v>
      </c>
      <c r="H5" s="21">
        <f>D5-E5-F5-G5</f>
        <v>3.86165</v>
      </c>
      <c r="I5" s="22">
        <f>E5/D5*100</f>
        <v>0</v>
      </c>
      <c r="J5" s="22">
        <f>F5/D5*100</f>
        <v>0</v>
      </c>
      <c r="K5" s="22">
        <f>G5/D5*100</f>
        <v>0</v>
      </c>
      <c r="L5" s="22">
        <f>H5/D5*100</f>
        <v>100</v>
      </c>
      <c r="M5" s="21">
        <v>3.2402692054200001E-3</v>
      </c>
      <c r="N5" s="21">
        <v>7.99666568997E-4</v>
      </c>
      <c r="O5" s="21">
        <v>4.6055105390299996E-3</v>
      </c>
      <c r="P5" s="19">
        <f>M5/D5*100</f>
        <v>8.3908930260898837E-2</v>
      </c>
      <c r="Q5" s="19">
        <f>N5/D5*100</f>
        <v>2.0707898670179845E-2</v>
      </c>
      <c r="R5" s="19">
        <f>O5/D5*100</f>
        <v>0.11926276433726515</v>
      </c>
    </row>
    <row r="6" spans="1:18" ht="15" x14ac:dyDescent="0.25">
      <c r="A6" s="20" t="s">
        <v>52</v>
      </c>
      <c r="B6" s="20" t="s">
        <v>53</v>
      </c>
      <c r="C6" s="20" t="s">
        <v>41</v>
      </c>
      <c r="D6" s="21">
        <v>35.150599999999997</v>
      </c>
      <c r="E6" s="21">
        <v>0</v>
      </c>
      <c r="F6" s="21">
        <v>1.3913070572999999</v>
      </c>
      <c r="G6" s="21">
        <v>0.34691744889999998</v>
      </c>
      <c r="H6" s="21">
        <f>D6-E6-F6-G6</f>
        <v>33.412375493799999</v>
      </c>
      <c r="I6" s="22">
        <f>E6/D6*100</f>
        <v>0</v>
      </c>
      <c r="J6" s="22">
        <f>F6/D6*100</f>
        <v>3.9581317454040614</v>
      </c>
      <c r="K6" s="22">
        <f>G6/D6*100</f>
        <v>0.98694602339647119</v>
      </c>
      <c r="L6" s="22">
        <f>H6/D6*100</f>
        <v>95.05492223119947</v>
      </c>
      <c r="M6" s="21">
        <v>1.6922689392400001</v>
      </c>
      <c r="N6" s="21">
        <v>0.66756527907899998</v>
      </c>
      <c r="O6" s="21">
        <v>1.8939592215100001</v>
      </c>
      <c r="P6" s="19">
        <f>M6/D6*100</f>
        <v>4.8143387004489258</v>
      </c>
      <c r="Q6" s="19">
        <f>N6/D6*100</f>
        <v>1.8991575651027295</v>
      </c>
      <c r="R6" s="19">
        <f>O6/D6*100</f>
        <v>5.3881277176207529</v>
      </c>
    </row>
    <row r="7" spans="1:18" ht="15" x14ac:dyDescent="0.25">
      <c r="A7" s="20" t="s">
        <v>54</v>
      </c>
      <c r="B7" s="20" t="s">
        <v>55</v>
      </c>
      <c r="C7" s="20" t="s">
        <v>40</v>
      </c>
      <c r="D7" s="21">
        <v>5.3853600000000004</v>
      </c>
      <c r="E7" s="21">
        <v>0</v>
      </c>
      <c r="F7" s="21">
        <v>0</v>
      </c>
      <c r="G7" s="21">
        <v>0</v>
      </c>
      <c r="H7" s="21">
        <f>D7-E7-F7-G7</f>
        <v>5.3853600000000004</v>
      </c>
      <c r="I7" s="22">
        <f>E7/D7*100</f>
        <v>0</v>
      </c>
      <c r="J7" s="22">
        <f>F7/D7*100</f>
        <v>0</v>
      </c>
      <c r="K7" s="22">
        <f>G7/D7*100</f>
        <v>0</v>
      </c>
      <c r="L7" s="22">
        <f>H7/D7*100</f>
        <v>100</v>
      </c>
      <c r="M7" s="21">
        <v>0.26688149701399999</v>
      </c>
      <c r="N7" s="21">
        <v>0.195663857159</v>
      </c>
      <c r="O7" s="21">
        <v>0.64364984171100004</v>
      </c>
      <c r="P7" s="19">
        <f>M7/D7*100</f>
        <v>4.9556853583418743</v>
      </c>
      <c r="Q7" s="19">
        <f>N7/D7*100</f>
        <v>3.6332549199867787</v>
      </c>
      <c r="R7" s="19">
        <f>O7/D7*100</f>
        <v>11.951844291022327</v>
      </c>
    </row>
    <row r="8" spans="1:18" ht="15" x14ac:dyDescent="0.25">
      <c r="A8" s="20" t="s">
        <v>56</v>
      </c>
      <c r="B8" s="20" t="s">
        <v>57</v>
      </c>
      <c r="C8" s="20" t="s">
        <v>41</v>
      </c>
      <c r="D8" s="21">
        <v>15.252599999999999</v>
      </c>
      <c r="E8" s="21">
        <v>0</v>
      </c>
      <c r="F8" s="21">
        <v>0</v>
      </c>
      <c r="G8" s="21">
        <v>0</v>
      </c>
      <c r="H8" s="21">
        <f>D8-E8-F8-G8</f>
        <v>15.252599999999999</v>
      </c>
      <c r="I8" s="22">
        <f>E8/D8*100</f>
        <v>0</v>
      </c>
      <c r="J8" s="22">
        <f>F8/D8*100</f>
        <v>0</v>
      </c>
      <c r="K8" s="22">
        <f>G8/D8*100</f>
        <v>0</v>
      </c>
      <c r="L8" s="22">
        <f>H8/D8*100</f>
        <v>100</v>
      </c>
      <c r="M8" s="21">
        <v>0.30078817284199999</v>
      </c>
      <c r="N8" s="21">
        <v>0.20025141623199999</v>
      </c>
      <c r="O8" s="21">
        <v>0.81579005603900001</v>
      </c>
      <c r="P8" s="19">
        <f>M8/D8*100</f>
        <v>1.972045243709269</v>
      </c>
      <c r="Q8" s="19">
        <f>N8/D8*100</f>
        <v>1.3129002021425855</v>
      </c>
      <c r="R8" s="19">
        <f>O8/D8*100</f>
        <v>5.3485311097058865</v>
      </c>
    </row>
    <row r="9" spans="1:18" ht="15" x14ac:dyDescent="0.25">
      <c r="A9" s="20" t="s">
        <v>58</v>
      </c>
      <c r="B9" s="20" t="s">
        <v>59</v>
      </c>
      <c r="C9" s="20" t="s">
        <v>40</v>
      </c>
      <c r="D9" s="21">
        <v>2.2109200000000002</v>
      </c>
      <c r="E9" s="21">
        <v>0</v>
      </c>
      <c r="F9" s="21">
        <v>0</v>
      </c>
      <c r="G9" s="21">
        <v>0</v>
      </c>
      <c r="H9" s="21">
        <f>D9-E9-F9-G9</f>
        <v>2.2109200000000002</v>
      </c>
      <c r="I9" s="22">
        <f>E9/D9*100</f>
        <v>0</v>
      </c>
      <c r="J9" s="22">
        <f>F9/D9*100</f>
        <v>0</v>
      </c>
      <c r="K9" s="22">
        <f>G9/D9*100</f>
        <v>0</v>
      </c>
      <c r="L9" s="22">
        <f>H9/D9*100</f>
        <v>100</v>
      </c>
      <c r="M9" s="21">
        <v>0</v>
      </c>
      <c r="N9" s="21">
        <v>0</v>
      </c>
      <c r="O9" s="21">
        <v>0</v>
      </c>
      <c r="P9" s="19">
        <f>M9/D9*100</f>
        <v>0</v>
      </c>
      <c r="Q9" s="19">
        <f>N9/D9*100</f>
        <v>0</v>
      </c>
      <c r="R9" s="19">
        <f>O9/D9*100</f>
        <v>0</v>
      </c>
    </row>
    <row r="10" spans="1:18" ht="15" x14ac:dyDescent="0.25">
      <c r="A10" s="20" t="s">
        <v>60</v>
      </c>
      <c r="B10" s="20" t="s">
        <v>61</v>
      </c>
      <c r="C10" s="20" t="s">
        <v>169</v>
      </c>
      <c r="D10" s="21">
        <v>0.87704800000000005</v>
      </c>
      <c r="E10" s="21">
        <v>0</v>
      </c>
      <c r="F10" s="21">
        <v>0</v>
      </c>
      <c r="G10" s="21">
        <v>0</v>
      </c>
      <c r="H10" s="21">
        <f>D10-E10-F10-G10</f>
        <v>0.87704800000000005</v>
      </c>
      <c r="I10" s="22">
        <f>E10/D10*100</f>
        <v>0</v>
      </c>
      <c r="J10" s="22">
        <f>F10/D10*100</f>
        <v>0</v>
      </c>
      <c r="K10" s="22">
        <f>G10/D10*100</f>
        <v>0</v>
      </c>
      <c r="L10" s="22">
        <f>H10/D10*100</f>
        <v>100</v>
      </c>
      <c r="M10" s="21">
        <v>0</v>
      </c>
      <c r="N10" s="21">
        <v>0</v>
      </c>
      <c r="O10" s="21">
        <v>8.0212483993299995E-3</v>
      </c>
      <c r="P10" s="19">
        <f>M10/D10*100</f>
        <v>0</v>
      </c>
      <c r="Q10" s="19">
        <f>N10/D10*100</f>
        <v>0</v>
      </c>
      <c r="R10" s="19">
        <f>O10/D10*100</f>
        <v>0.91457347822810153</v>
      </c>
    </row>
    <row r="11" spans="1:18" ht="15" x14ac:dyDescent="0.25">
      <c r="A11" s="20" t="s">
        <v>62</v>
      </c>
      <c r="B11" s="20" t="s">
        <v>63</v>
      </c>
      <c r="C11" s="20" t="s">
        <v>169</v>
      </c>
      <c r="D11" s="21">
        <v>1.04186</v>
      </c>
      <c r="E11" s="21">
        <v>0</v>
      </c>
      <c r="F11" s="21">
        <v>0</v>
      </c>
      <c r="G11" s="21">
        <v>0</v>
      </c>
      <c r="H11" s="21">
        <f>D11-E11-F11-G11</f>
        <v>1.04186</v>
      </c>
      <c r="I11" s="22">
        <f>E11/D11*100</f>
        <v>0</v>
      </c>
      <c r="J11" s="22">
        <f>F11/D11*100</f>
        <v>0</v>
      </c>
      <c r="K11" s="22">
        <f>G11/D11*100</f>
        <v>0</v>
      </c>
      <c r="L11" s="22">
        <f>H11/D11*100</f>
        <v>100</v>
      </c>
      <c r="M11" s="21">
        <v>0</v>
      </c>
      <c r="N11" s="21">
        <v>0</v>
      </c>
      <c r="O11" s="21">
        <v>0</v>
      </c>
      <c r="P11" s="19">
        <f>M11/D11*100</f>
        <v>0</v>
      </c>
      <c r="Q11" s="19">
        <f>N11/D11*100</f>
        <v>0</v>
      </c>
      <c r="R11" s="19">
        <f>O11/D11*100</f>
        <v>0</v>
      </c>
    </row>
    <row r="12" spans="1:18" ht="15" x14ac:dyDescent="0.25">
      <c r="A12" s="20" t="s">
        <v>64</v>
      </c>
      <c r="B12" s="20" t="s">
        <v>65</v>
      </c>
      <c r="C12" s="20" t="s">
        <v>41</v>
      </c>
      <c r="D12" s="21">
        <v>0.94977299999999998</v>
      </c>
      <c r="E12" s="21">
        <v>0</v>
      </c>
      <c r="F12" s="21">
        <v>0</v>
      </c>
      <c r="G12" s="21">
        <v>0</v>
      </c>
      <c r="H12" s="21">
        <f>D12-E12-F12-G12</f>
        <v>0.94977299999999998</v>
      </c>
      <c r="I12" s="22">
        <f>E12/D12*100</f>
        <v>0</v>
      </c>
      <c r="J12" s="22">
        <f>F12/D12*100</f>
        <v>0</v>
      </c>
      <c r="K12" s="22">
        <f>G12/D12*100</f>
        <v>0</v>
      </c>
      <c r="L12" s="22">
        <f>H12/D12*100</f>
        <v>100</v>
      </c>
      <c r="M12" s="21">
        <v>1.3599999999999999E-2</v>
      </c>
      <c r="N12" s="21">
        <v>3.7999999999999999E-2</v>
      </c>
      <c r="O12" s="21">
        <v>0.08</v>
      </c>
      <c r="P12" s="19">
        <f>M12/D12*100</f>
        <v>1.4319211011473267</v>
      </c>
      <c r="Q12" s="19">
        <f>N12/D12*100</f>
        <v>4.0009560179116486</v>
      </c>
      <c r="R12" s="19">
        <f>O12/D12*100</f>
        <v>8.4230653008666287</v>
      </c>
    </row>
    <row r="13" spans="1:18" ht="15" x14ac:dyDescent="0.25">
      <c r="A13" s="20" t="s">
        <v>66</v>
      </c>
      <c r="B13" s="20" t="s">
        <v>67</v>
      </c>
      <c r="C13" s="20" t="s">
        <v>40</v>
      </c>
      <c r="D13" s="21">
        <v>1.03182</v>
      </c>
      <c r="E13" s="21">
        <v>0</v>
      </c>
      <c r="F13" s="21">
        <v>0</v>
      </c>
      <c r="G13" s="21">
        <v>0</v>
      </c>
      <c r="H13" s="21">
        <f>D13-E13-F13-G13</f>
        <v>1.03182</v>
      </c>
      <c r="I13" s="22">
        <f>E13/D13*100</f>
        <v>0</v>
      </c>
      <c r="J13" s="22">
        <f>F13/D13*100</f>
        <v>0</v>
      </c>
      <c r="K13" s="22">
        <f>G13/D13*100</f>
        <v>0</v>
      </c>
      <c r="L13" s="22">
        <f>H13/D13*100</f>
        <v>100</v>
      </c>
      <c r="M13" s="21">
        <v>0</v>
      </c>
      <c r="N13" s="21">
        <v>3.1118338240500001E-2</v>
      </c>
      <c r="O13" s="21">
        <v>3.4226995975900003E-2</v>
      </c>
      <c r="P13" s="19">
        <f>M13/D13*100</f>
        <v>0</v>
      </c>
      <c r="Q13" s="19">
        <f>N13/D13*100</f>
        <v>3.0158688764028612</v>
      </c>
      <c r="R13" s="19">
        <f>O13/D13*100</f>
        <v>3.3171479498265204</v>
      </c>
    </row>
    <row r="14" spans="1:18" ht="15" x14ac:dyDescent="0.25">
      <c r="A14" s="20" t="s">
        <v>68</v>
      </c>
      <c r="B14" s="20" t="s">
        <v>69</v>
      </c>
      <c r="C14" s="20" t="s">
        <v>40</v>
      </c>
      <c r="D14" s="21">
        <v>2.3658899999999998</v>
      </c>
      <c r="E14" s="21">
        <v>0</v>
      </c>
      <c r="F14" s="21">
        <v>0</v>
      </c>
      <c r="G14" s="21">
        <v>0</v>
      </c>
      <c r="H14" s="21">
        <f>D14-E14-F14-G14</f>
        <v>2.3658899999999998</v>
      </c>
      <c r="I14" s="22">
        <f>E14/D14*100</f>
        <v>0</v>
      </c>
      <c r="J14" s="22">
        <f>F14/D14*100</f>
        <v>0</v>
      </c>
      <c r="K14" s="22">
        <f>G14/D14*100</f>
        <v>0</v>
      </c>
      <c r="L14" s="22">
        <f>H14/D14*100</f>
        <v>100</v>
      </c>
      <c r="M14" s="21">
        <v>0</v>
      </c>
      <c r="N14" s="21">
        <v>0</v>
      </c>
      <c r="O14" s="21">
        <v>0</v>
      </c>
      <c r="P14" s="19">
        <f>M14/D14*100</f>
        <v>0</v>
      </c>
      <c r="Q14" s="19">
        <f>N14/D14*100</f>
        <v>0</v>
      </c>
      <c r="R14" s="19">
        <f>O14/D14*100</f>
        <v>0</v>
      </c>
    </row>
    <row r="15" spans="1:18" ht="15" x14ac:dyDescent="0.25">
      <c r="A15" s="20" t="s">
        <v>70</v>
      </c>
      <c r="B15" s="20" t="s">
        <v>71</v>
      </c>
      <c r="C15" s="20" t="s">
        <v>175</v>
      </c>
      <c r="D15" s="21">
        <v>0.42834699999999998</v>
      </c>
      <c r="E15" s="21">
        <v>0</v>
      </c>
      <c r="F15" s="21">
        <v>0</v>
      </c>
      <c r="G15" s="21">
        <v>0</v>
      </c>
      <c r="H15" s="21">
        <f>D15-E15-F15-G15</f>
        <v>0.42834699999999998</v>
      </c>
      <c r="I15" s="22">
        <f>E15/D15*100</f>
        <v>0</v>
      </c>
      <c r="J15" s="22">
        <f>F15/D15*100</f>
        <v>0</v>
      </c>
      <c r="K15" s="22">
        <f>G15/D15*100</f>
        <v>0</v>
      </c>
      <c r="L15" s="22">
        <f>H15/D15*100</f>
        <v>100</v>
      </c>
      <c r="M15" s="21">
        <v>0</v>
      </c>
      <c r="N15" s="21">
        <v>0</v>
      </c>
      <c r="O15" s="21">
        <v>0</v>
      </c>
      <c r="P15" s="19">
        <f>M15/D15*100</f>
        <v>0</v>
      </c>
      <c r="Q15" s="19">
        <f>N15/D15*100</f>
        <v>0</v>
      </c>
      <c r="R15" s="19">
        <f>O15/D15*100</f>
        <v>0</v>
      </c>
    </row>
    <row r="16" spans="1:18" ht="15" x14ac:dyDescent="0.25">
      <c r="A16" s="20" t="s">
        <v>72</v>
      </c>
      <c r="B16" s="20" t="s">
        <v>73</v>
      </c>
      <c r="C16" s="20" t="s">
        <v>42</v>
      </c>
      <c r="D16" s="21">
        <v>3.8645800000000001</v>
      </c>
      <c r="E16" s="21">
        <v>0</v>
      </c>
      <c r="F16" s="21">
        <v>0.47395257789400003</v>
      </c>
      <c r="G16" s="21">
        <v>0.124357135056</v>
      </c>
      <c r="H16" s="21">
        <f>D16-E16-F16-G16</f>
        <v>3.2662702870500002</v>
      </c>
      <c r="I16" s="22">
        <f>E16/D16*100</f>
        <v>0</v>
      </c>
      <c r="J16" s="22">
        <f>F16/D16*100</f>
        <v>12.264012593710055</v>
      </c>
      <c r="K16" s="22">
        <f>G16/D16*100</f>
        <v>3.21786934300752</v>
      </c>
      <c r="L16" s="22">
        <f>H16/D16*100</f>
        <v>84.518118063282429</v>
      </c>
      <c r="M16" s="21">
        <v>0.24637492716199999</v>
      </c>
      <c r="N16" s="21">
        <v>0.43025696624600002</v>
      </c>
      <c r="O16" s="21">
        <v>1.92512810851</v>
      </c>
      <c r="P16" s="19">
        <f>M16/D16*100</f>
        <v>6.375205770407133</v>
      </c>
      <c r="Q16" s="19">
        <f>N16/D16*100</f>
        <v>11.133343500354503</v>
      </c>
      <c r="R16" s="19">
        <f>O16/D16*100</f>
        <v>49.814678658741698</v>
      </c>
    </row>
    <row r="17" spans="1:18" ht="15" x14ac:dyDescent="0.25">
      <c r="A17" s="20" t="s">
        <v>74</v>
      </c>
      <c r="B17" s="20" t="s">
        <v>75</v>
      </c>
      <c r="C17" s="20" t="s">
        <v>40</v>
      </c>
      <c r="D17" s="21">
        <v>1.3031900000000001</v>
      </c>
      <c r="E17" s="21">
        <v>0</v>
      </c>
      <c r="F17" s="21">
        <v>0.152812334795</v>
      </c>
      <c r="G17" s="21">
        <v>4.0603086764999997E-2</v>
      </c>
      <c r="H17" s="21">
        <f>D17-E17-F17-G17</f>
        <v>1.1097745784400002</v>
      </c>
      <c r="I17" s="22">
        <f>E17/D17*100</f>
        <v>0</v>
      </c>
      <c r="J17" s="22">
        <f>F17/D17*100</f>
        <v>11.726021132375172</v>
      </c>
      <c r="K17" s="22">
        <f>G17/D17*100</f>
        <v>3.1156689941604827</v>
      </c>
      <c r="L17" s="22">
        <f>H17/D17*100</f>
        <v>85.158309873464361</v>
      </c>
      <c r="M17" s="21">
        <v>7.2963684908899998E-2</v>
      </c>
      <c r="N17" s="21">
        <v>6.3576390137800004E-2</v>
      </c>
      <c r="O17" s="21">
        <v>0.111144198757</v>
      </c>
      <c r="P17" s="19">
        <f>M17/D17*100</f>
        <v>5.5988524243510156</v>
      </c>
      <c r="Q17" s="19">
        <f>N17/D17*100</f>
        <v>4.8785204105157343</v>
      </c>
      <c r="R17" s="19">
        <f>O17/D17*100</f>
        <v>8.5286258148850127</v>
      </c>
    </row>
    <row r="18" spans="1:18" ht="15" x14ac:dyDescent="0.25">
      <c r="A18" s="20" t="s">
        <v>76</v>
      </c>
      <c r="B18" s="20" t="s">
        <v>77</v>
      </c>
      <c r="C18" s="20" t="s">
        <v>170</v>
      </c>
      <c r="D18" s="21">
        <v>1.1452599999999999</v>
      </c>
      <c r="E18" s="21">
        <v>0</v>
      </c>
      <c r="F18" s="21">
        <v>0</v>
      </c>
      <c r="G18" s="21">
        <v>0</v>
      </c>
      <c r="H18" s="21">
        <f>D18-E18-F18-G18</f>
        <v>1.1452599999999999</v>
      </c>
      <c r="I18" s="22">
        <f>E18/D18*100</f>
        <v>0</v>
      </c>
      <c r="J18" s="22">
        <f>F18/D18*100</f>
        <v>0</v>
      </c>
      <c r="K18" s="22">
        <f>G18/D18*100</f>
        <v>0</v>
      </c>
      <c r="L18" s="22">
        <f>H18/D18*100</f>
        <v>100</v>
      </c>
      <c r="M18" s="21">
        <v>0</v>
      </c>
      <c r="N18" s="21">
        <v>0</v>
      </c>
      <c r="O18" s="21">
        <v>1.35350899997E-2</v>
      </c>
      <c r="P18" s="19">
        <f>M18/D18*100</f>
        <v>0</v>
      </c>
      <c r="Q18" s="19">
        <f>N18/D18*100</f>
        <v>0</v>
      </c>
      <c r="R18" s="19">
        <f>O18/D18*100</f>
        <v>1.1818355656968724</v>
      </c>
    </row>
    <row r="19" spans="1:18" ht="15" x14ac:dyDescent="0.25">
      <c r="A19" s="20" t="s">
        <v>78</v>
      </c>
      <c r="B19" s="20" t="s">
        <v>79</v>
      </c>
      <c r="C19" s="20" t="s">
        <v>171</v>
      </c>
      <c r="D19" s="21">
        <v>0.18924299999999999</v>
      </c>
      <c r="E19" s="21">
        <v>0</v>
      </c>
      <c r="F19" s="21">
        <v>0</v>
      </c>
      <c r="G19" s="21">
        <v>0</v>
      </c>
      <c r="H19" s="21">
        <f>D19-E19-F19-G19</f>
        <v>0.18924299999999999</v>
      </c>
      <c r="I19" s="22">
        <f>E19/D19*100</f>
        <v>0</v>
      </c>
      <c r="J19" s="22">
        <f>F19/D19*100</f>
        <v>0</v>
      </c>
      <c r="K19" s="22">
        <f>G19/D19*100</f>
        <v>0</v>
      </c>
      <c r="L19" s="22">
        <f>H19/D19*100</f>
        <v>100</v>
      </c>
      <c r="M19" s="21">
        <v>0</v>
      </c>
      <c r="N19" s="21">
        <v>0</v>
      </c>
      <c r="O19" s="21">
        <v>0</v>
      </c>
      <c r="P19" s="19">
        <f>M19/D19*100</f>
        <v>0</v>
      </c>
      <c r="Q19" s="19">
        <f>N19/D19*100</f>
        <v>0</v>
      </c>
      <c r="R19" s="19">
        <f>O19/D19*100</f>
        <v>0</v>
      </c>
    </row>
    <row r="20" spans="1:18" ht="15" x14ac:dyDescent="0.25">
      <c r="A20" s="20" t="s">
        <v>80</v>
      </c>
      <c r="B20" s="20" t="s">
        <v>81</v>
      </c>
      <c r="C20" s="20" t="s">
        <v>170</v>
      </c>
      <c r="D20" s="21">
        <v>0.70624500000000001</v>
      </c>
      <c r="E20" s="21">
        <v>0</v>
      </c>
      <c r="F20" s="21">
        <v>0</v>
      </c>
      <c r="G20" s="21">
        <v>0</v>
      </c>
      <c r="H20" s="21">
        <f>D20-E20-F20-G20</f>
        <v>0.70624500000000001</v>
      </c>
      <c r="I20" s="22">
        <f>E20/D20*100</f>
        <v>0</v>
      </c>
      <c r="J20" s="22">
        <f>F20/D20*100</f>
        <v>0</v>
      </c>
      <c r="K20" s="22">
        <f>G20/D20*100</f>
        <v>0</v>
      </c>
      <c r="L20" s="22">
        <f>H20/D20*100</f>
        <v>100</v>
      </c>
      <c r="M20" s="21">
        <v>0</v>
      </c>
      <c r="N20" s="21">
        <v>3.8395220599499999E-2</v>
      </c>
      <c r="O20" s="21">
        <v>0.22871049794699999</v>
      </c>
      <c r="P20" s="19">
        <f>M20/D20*100</f>
        <v>0</v>
      </c>
      <c r="Q20" s="19">
        <f>N20/D20*100</f>
        <v>5.4365299010258479</v>
      </c>
      <c r="R20" s="19">
        <f>O20/D20*100</f>
        <v>32.384016587303272</v>
      </c>
    </row>
    <row r="21" spans="1:18" ht="15" x14ac:dyDescent="0.25">
      <c r="A21" s="20" t="s">
        <v>82</v>
      </c>
      <c r="B21" s="20" t="s">
        <v>83</v>
      </c>
      <c r="C21" s="20" t="s">
        <v>170</v>
      </c>
      <c r="D21" s="21">
        <v>0.49986799999999998</v>
      </c>
      <c r="E21" s="21">
        <v>0</v>
      </c>
      <c r="F21" s="21">
        <v>0</v>
      </c>
      <c r="G21" s="21">
        <v>0</v>
      </c>
      <c r="H21" s="21">
        <f>D21-E21-F21-G21</f>
        <v>0.49986799999999998</v>
      </c>
      <c r="I21" s="22">
        <f>E21/D21*100</f>
        <v>0</v>
      </c>
      <c r="J21" s="22">
        <f>F21/D21*100</f>
        <v>0</v>
      </c>
      <c r="K21" s="22">
        <f>G21/D21*100</f>
        <v>0</v>
      </c>
      <c r="L21" s="22">
        <f>H21/D21*100</f>
        <v>100</v>
      </c>
      <c r="M21" s="21">
        <v>0</v>
      </c>
      <c r="N21" s="21">
        <v>0</v>
      </c>
      <c r="O21" s="21">
        <v>0</v>
      </c>
      <c r="P21" s="19">
        <f>M21/D21*100</f>
        <v>0</v>
      </c>
      <c r="Q21" s="19">
        <f>N21/D21*100</f>
        <v>0</v>
      </c>
      <c r="R21" s="19">
        <f>O21/D21*100</f>
        <v>0</v>
      </c>
    </row>
    <row r="22" spans="1:18" ht="15" x14ac:dyDescent="0.25">
      <c r="A22" s="20" t="s">
        <v>84</v>
      </c>
      <c r="B22" s="20" t="s">
        <v>85</v>
      </c>
      <c r="C22" s="20" t="s">
        <v>175</v>
      </c>
      <c r="D22" s="21">
        <v>3.48895</v>
      </c>
      <c r="E22" s="21">
        <v>0</v>
      </c>
      <c r="F22" s="21">
        <v>0.428610497975</v>
      </c>
      <c r="G22" s="21">
        <v>4.0637127571700002E-2</v>
      </c>
      <c r="H22" s="21">
        <f>D22-E22-F22-G22</f>
        <v>3.0197023744533</v>
      </c>
      <c r="I22" s="22">
        <f>E22/D22*100</f>
        <v>0</v>
      </c>
      <c r="J22" s="22">
        <f>F22/D22*100</f>
        <v>12.284799093566832</v>
      </c>
      <c r="K22" s="22">
        <f>G22/D22*100</f>
        <v>1.164738032121412</v>
      </c>
      <c r="L22" s="22">
        <f>H22/D22*100</f>
        <v>86.550462874311762</v>
      </c>
      <c r="M22" s="21">
        <v>8.7447455687499995E-2</v>
      </c>
      <c r="N22" s="21">
        <v>7.6970626101799999E-2</v>
      </c>
      <c r="O22" s="21">
        <v>0.124646824452</v>
      </c>
      <c r="P22" s="19">
        <f>M22/D22*100</f>
        <v>2.5064118341478094</v>
      </c>
      <c r="Q22" s="19">
        <f>N22/D22*100</f>
        <v>2.2061258000773871</v>
      </c>
      <c r="R22" s="19">
        <f>O22/D22*100</f>
        <v>3.5726171040570942</v>
      </c>
    </row>
    <row r="23" spans="1:18" ht="15" x14ac:dyDescent="0.25">
      <c r="A23" s="20" t="s">
        <v>86</v>
      </c>
      <c r="B23" s="20" t="s">
        <v>87</v>
      </c>
      <c r="C23" s="20" t="s">
        <v>175</v>
      </c>
      <c r="D23" s="21">
        <v>0.119176</v>
      </c>
      <c r="E23" s="21">
        <v>0</v>
      </c>
      <c r="F23" s="21">
        <v>0</v>
      </c>
      <c r="G23" s="21">
        <v>0</v>
      </c>
      <c r="H23" s="21">
        <f>D23-E23-F23-G23</f>
        <v>0.119176</v>
      </c>
      <c r="I23" s="22">
        <f>E23/D23*100</f>
        <v>0</v>
      </c>
      <c r="J23" s="22">
        <f>F23/D23*100</f>
        <v>0</v>
      </c>
      <c r="K23" s="22">
        <f>G23/D23*100</f>
        <v>0</v>
      </c>
      <c r="L23" s="22">
        <f>H23/D23*100</f>
        <v>100</v>
      </c>
      <c r="M23" s="21">
        <v>0</v>
      </c>
      <c r="N23" s="21">
        <v>0</v>
      </c>
      <c r="O23" s="21">
        <v>0</v>
      </c>
      <c r="P23" s="19">
        <f>M23/D23*100</f>
        <v>0</v>
      </c>
      <c r="Q23" s="19">
        <f>N23/D23*100</f>
        <v>0</v>
      </c>
      <c r="R23" s="19">
        <f>O23/D23*100</f>
        <v>0</v>
      </c>
    </row>
    <row r="24" spans="1:18" ht="15" x14ac:dyDescent="0.25">
      <c r="A24" s="20" t="s">
        <v>88</v>
      </c>
      <c r="B24" s="20" t="s">
        <v>89</v>
      </c>
      <c r="C24" s="20" t="s">
        <v>42</v>
      </c>
      <c r="D24" s="21">
        <v>7.7544300000000002</v>
      </c>
      <c r="E24" s="21">
        <v>0</v>
      </c>
      <c r="F24" s="21">
        <v>0</v>
      </c>
      <c r="G24" s="21">
        <v>0</v>
      </c>
      <c r="H24" s="21">
        <f>D24-E24-F24-G24</f>
        <v>7.7544300000000002</v>
      </c>
      <c r="I24" s="22">
        <f>E24/D24*100</f>
        <v>0</v>
      </c>
      <c r="J24" s="22">
        <f>F24/D24*100</f>
        <v>0</v>
      </c>
      <c r="K24" s="22">
        <f>G24/D24*100</f>
        <v>0</v>
      </c>
      <c r="L24" s="22">
        <f>H24/D24*100</f>
        <v>100</v>
      </c>
      <c r="M24" s="21">
        <v>1.2800000000000001E-2</v>
      </c>
      <c r="N24" s="21">
        <v>8.9751233622599996E-3</v>
      </c>
      <c r="O24" s="21">
        <v>0.11827223671500001</v>
      </c>
      <c r="P24" s="19">
        <f>M24/D24*100</f>
        <v>0.16506693593210589</v>
      </c>
      <c r="Q24" s="19">
        <f>N24/D24*100</f>
        <v>0.11574188382975925</v>
      </c>
      <c r="R24" s="19">
        <f>O24/D24*100</f>
        <v>1.5252215406548257</v>
      </c>
    </row>
    <row r="25" spans="1:18" ht="15" x14ac:dyDescent="0.25">
      <c r="A25" s="20" t="s">
        <v>90</v>
      </c>
      <c r="B25" s="20" t="s">
        <v>91</v>
      </c>
      <c r="C25" s="20" t="s">
        <v>170</v>
      </c>
      <c r="D25" s="21">
        <v>1.9705299999999999</v>
      </c>
      <c r="E25" s="21">
        <v>0</v>
      </c>
      <c r="F25" s="21">
        <v>0</v>
      </c>
      <c r="G25" s="21">
        <v>0</v>
      </c>
      <c r="H25" s="21">
        <f>D25-E25-F25-G25</f>
        <v>1.9705299999999999</v>
      </c>
      <c r="I25" s="22">
        <f>E25/D25*100</f>
        <v>0</v>
      </c>
      <c r="J25" s="22">
        <f>F25/D25*100</f>
        <v>0</v>
      </c>
      <c r="K25" s="22">
        <f>G25/D25*100</f>
        <v>0</v>
      </c>
      <c r="L25" s="22">
        <f>H25/D25*100</f>
        <v>100</v>
      </c>
      <c r="M25" s="21">
        <v>0</v>
      </c>
      <c r="N25" s="21">
        <v>3.5715948892599998E-3</v>
      </c>
      <c r="O25" s="21">
        <v>7.2231314550499998E-2</v>
      </c>
      <c r="P25" s="19">
        <f>M25/D25*100</f>
        <v>0</v>
      </c>
      <c r="Q25" s="19">
        <f>N25/D25*100</f>
        <v>0.18125047014052056</v>
      </c>
      <c r="R25" s="19">
        <f>O25/D25*100</f>
        <v>3.6655780196444612</v>
      </c>
    </row>
    <row r="26" spans="1:18" ht="15" x14ac:dyDescent="0.25">
      <c r="A26" s="20" t="s">
        <v>92</v>
      </c>
      <c r="B26" s="20" t="s">
        <v>93</v>
      </c>
      <c r="C26" s="20" t="s">
        <v>41</v>
      </c>
      <c r="D26" s="21">
        <v>43.692999999999998</v>
      </c>
      <c r="E26" s="21">
        <v>1.2194827372999999</v>
      </c>
      <c r="F26" s="21">
        <v>1.40809623298</v>
      </c>
      <c r="G26" s="21">
        <v>9.8038870638E-2</v>
      </c>
      <c r="H26" s="21">
        <f>D26-E26-F26-G26</f>
        <v>40.967382159082</v>
      </c>
      <c r="I26" s="22">
        <f>E26/D26*100</f>
        <v>2.7910254212345227</v>
      </c>
      <c r="J26" s="22">
        <f>F26/D26*100</f>
        <v>3.2227043988281876</v>
      </c>
      <c r="K26" s="22">
        <f>G26/D26*100</f>
        <v>0.22438118380060881</v>
      </c>
      <c r="L26" s="22">
        <f>H26/D26*100</f>
        <v>93.76188899613669</v>
      </c>
      <c r="M26" s="21">
        <v>0.82721775256100005</v>
      </c>
      <c r="N26" s="21">
        <v>2.3486720505599998</v>
      </c>
      <c r="O26" s="21">
        <v>3.8166268022300001</v>
      </c>
      <c r="P26" s="19">
        <f>M26/D26*100</f>
        <v>1.8932500688004945</v>
      </c>
      <c r="Q26" s="19">
        <f>N26/D26*100</f>
        <v>5.3753966323209665</v>
      </c>
      <c r="R26" s="19">
        <f>O26/D26*100</f>
        <v>8.735098991211407</v>
      </c>
    </row>
    <row r="27" spans="1:18" ht="15" x14ac:dyDescent="0.25">
      <c r="A27" s="20" t="s">
        <v>94</v>
      </c>
      <c r="B27" s="20" t="s">
        <v>95</v>
      </c>
      <c r="C27" s="20" t="s">
        <v>40</v>
      </c>
      <c r="D27" s="21">
        <v>1.6515899999999999</v>
      </c>
      <c r="E27" s="21">
        <v>0</v>
      </c>
      <c r="F27" s="21">
        <v>0</v>
      </c>
      <c r="G27" s="21">
        <v>0</v>
      </c>
      <c r="H27" s="21">
        <f>D27-E27-F27-G27</f>
        <v>1.6515899999999999</v>
      </c>
      <c r="I27" s="22">
        <f>E27/D27*100</f>
        <v>0</v>
      </c>
      <c r="J27" s="22">
        <f>F27/D27*100</f>
        <v>0</v>
      </c>
      <c r="K27" s="22">
        <f>G27/D27*100</f>
        <v>0</v>
      </c>
      <c r="L27" s="22">
        <f>H27/D27*100</f>
        <v>100</v>
      </c>
      <c r="M27" s="21">
        <v>3.0478993747499999E-2</v>
      </c>
      <c r="N27" s="21">
        <v>1.43401799114E-2</v>
      </c>
      <c r="O27" s="21">
        <v>9.5831310910500008E-3</v>
      </c>
      <c r="P27" s="19">
        <f>M27/D27*100</f>
        <v>1.8454334155268561</v>
      </c>
      <c r="Q27" s="19">
        <f>N27/D27*100</f>
        <v>0.86826512096827912</v>
      </c>
      <c r="R27" s="19">
        <f>O27/D27*100</f>
        <v>0.58023668652934457</v>
      </c>
    </row>
    <row r="28" spans="1:18" ht="15" x14ac:dyDescent="0.25">
      <c r="A28" s="20" t="s">
        <v>96</v>
      </c>
      <c r="B28" s="20" t="s">
        <v>97</v>
      </c>
      <c r="C28" s="20" t="s">
        <v>169</v>
      </c>
      <c r="D28" s="21">
        <v>1.6628799999999999</v>
      </c>
      <c r="E28" s="21">
        <v>0</v>
      </c>
      <c r="F28" s="21">
        <v>1.18934176033E-2</v>
      </c>
      <c r="G28" s="21">
        <v>1.3585046383100001E-3</v>
      </c>
      <c r="H28" s="21">
        <f>D28-E28-F28-G28</f>
        <v>1.6496280777583898</v>
      </c>
      <c r="I28" s="22">
        <f>E28/D28*100</f>
        <v>0</v>
      </c>
      <c r="J28" s="22">
        <f>F28/D28*100</f>
        <v>0.71523005889180225</v>
      </c>
      <c r="K28" s="22">
        <f>G28/D28*100</f>
        <v>8.1695891363778514E-2</v>
      </c>
      <c r="L28" s="22">
        <f>H28/D28*100</f>
        <v>99.203074049744416</v>
      </c>
      <c r="M28" s="21">
        <v>0</v>
      </c>
      <c r="N28" s="21">
        <v>0</v>
      </c>
      <c r="O28" s="21">
        <v>3.0804790917399998E-2</v>
      </c>
      <c r="P28" s="19">
        <f>M28/D28*100</f>
        <v>0</v>
      </c>
      <c r="Q28" s="19">
        <f>N28/D28*100</f>
        <v>0</v>
      </c>
      <c r="R28" s="19">
        <f>O28/D28*100</f>
        <v>1.8524963266982584</v>
      </c>
    </row>
    <row r="29" spans="1:18" ht="15" x14ac:dyDescent="0.25">
      <c r="A29" s="20" t="s">
        <v>98</v>
      </c>
      <c r="B29" s="20" t="s">
        <v>99</v>
      </c>
      <c r="C29" s="20" t="s">
        <v>170</v>
      </c>
      <c r="D29" s="21">
        <v>1.3889199999999999</v>
      </c>
      <c r="E29" s="21">
        <v>0</v>
      </c>
      <c r="F29" s="21">
        <v>0</v>
      </c>
      <c r="G29" s="21">
        <v>0</v>
      </c>
      <c r="H29" s="21">
        <f>D29-E29-F29-G29</f>
        <v>1.3889199999999999</v>
      </c>
      <c r="I29" s="22">
        <f>E29/D29*100</f>
        <v>0</v>
      </c>
      <c r="J29" s="22">
        <f>F29/D29*100</f>
        <v>0</v>
      </c>
      <c r="K29" s="22">
        <f>G29/D29*100</f>
        <v>0</v>
      </c>
      <c r="L29" s="22">
        <f>H29/D29*100</f>
        <v>100</v>
      </c>
      <c r="M29" s="21">
        <v>4.4085170540600002E-2</v>
      </c>
      <c r="N29" s="21">
        <v>1.6163373055099999E-2</v>
      </c>
      <c r="O29" s="21">
        <v>0.17956713104899999</v>
      </c>
      <c r="P29" s="19">
        <f>M29/D29*100</f>
        <v>3.1740611799527696</v>
      </c>
      <c r="Q29" s="19">
        <f>N29/D29*100</f>
        <v>1.1637367922630533</v>
      </c>
      <c r="R29" s="19">
        <f>O29/D29*100</f>
        <v>12.928543836146069</v>
      </c>
    </row>
    <row r="30" spans="1:18" ht="15" x14ac:dyDescent="0.25">
      <c r="A30" s="20" t="s">
        <v>100</v>
      </c>
      <c r="B30" s="20" t="s">
        <v>101</v>
      </c>
      <c r="C30" s="20" t="s">
        <v>170</v>
      </c>
      <c r="D30" s="21">
        <v>27.4893</v>
      </c>
      <c r="E30" s="21">
        <v>0</v>
      </c>
      <c r="F30" s="21">
        <v>0.39834342916600002</v>
      </c>
      <c r="G30" s="21">
        <v>9.2159293121499994E-2</v>
      </c>
      <c r="H30" s="21">
        <f>D30-E30-F30-G30</f>
        <v>26.998797277712498</v>
      </c>
      <c r="I30" s="22">
        <f>E30/D30*100</f>
        <v>0</v>
      </c>
      <c r="J30" s="22">
        <f>F30/D30*100</f>
        <v>1.4490853865540412</v>
      </c>
      <c r="K30" s="22">
        <f>G30/D30*100</f>
        <v>0.33525514698991971</v>
      </c>
      <c r="L30" s="22">
        <f>H30/D30*100</f>
        <v>98.215659466456032</v>
      </c>
      <c r="M30" s="21">
        <v>0.35573030794799998</v>
      </c>
      <c r="N30" s="21">
        <v>0.60942038830699996</v>
      </c>
      <c r="O30" s="21">
        <v>2.5458903666300001</v>
      </c>
      <c r="P30" s="19">
        <f>M30/D30*100</f>
        <v>1.2940682663727341</v>
      </c>
      <c r="Q30" s="19">
        <f>N30/D30*100</f>
        <v>2.2169367292255533</v>
      </c>
      <c r="R30" s="19">
        <f>O30/D30*100</f>
        <v>9.2613866727417591</v>
      </c>
    </row>
    <row r="31" spans="1:18" ht="15" x14ac:dyDescent="0.25">
      <c r="A31" s="20" t="s">
        <v>102</v>
      </c>
      <c r="B31" s="20" t="s">
        <v>103</v>
      </c>
      <c r="C31" s="20" t="s">
        <v>40</v>
      </c>
      <c r="D31" s="21">
        <v>4.3889100000000001</v>
      </c>
      <c r="E31" s="21">
        <v>0</v>
      </c>
      <c r="F31" s="21">
        <v>0</v>
      </c>
      <c r="G31" s="21">
        <v>0</v>
      </c>
      <c r="H31" s="21">
        <f>D31-E31-F31-G31</f>
        <v>4.3889100000000001</v>
      </c>
      <c r="I31" s="22">
        <f>E31/D31*100</f>
        <v>0</v>
      </c>
      <c r="J31" s="22">
        <f>F31/D31*100</f>
        <v>0</v>
      </c>
      <c r="K31" s="22">
        <f>G31/D31*100</f>
        <v>0</v>
      </c>
      <c r="L31" s="22">
        <f>H31/D31*100</f>
        <v>100</v>
      </c>
      <c r="M31" s="21">
        <v>0</v>
      </c>
      <c r="N31" s="21">
        <v>6.8231539999699997E-2</v>
      </c>
      <c r="O31" s="21">
        <v>0.52321637614799998</v>
      </c>
      <c r="P31" s="19">
        <f>M31/D31*100</f>
        <v>0</v>
      </c>
      <c r="Q31" s="19">
        <f>N31/D31*100</f>
        <v>1.5546352055453403</v>
      </c>
      <c r="R31" s="19">
        <f>O31/D31*100</f>
        <v>11.921328442551795</v>
      </c>
    </row>
    <row r="32" spans="1:18" ht="15" x14ac:dyDescent="0.25">
      <c r="A32" s="20" t="s">
        <v>104</v>
      </c>
      <c r="B32" s="20" t="s">
        <v>105</v>
      </c>
      <c r="C32" s="20" t="s">
        <v>170</v>
      </c>
      <c r="D32" s="21">
        <v>1.36605</v>
      </c>
      <c r="E32" s="21">
        <v>0</v>
      </c>
      <c r="F32" s="21">
        <v>0</v>
      </c>
      <c r="G32" s="21">
        <v>0</v>
      </c>
      <c r="H32" s="21">
        <f>D32-E32-F32-G32</f>
        <v>1.36605</v>
      </c>
      <c r="I32" s="22">
        <f>E32/D32*100</f>
        <v>0</v>
      </c>
      <c r="J32" s="22">
        <f>F32/D32*100</f>
        <v>0</v>
      </c>
      <c r="K32" s="22">
        <f>G32/D32*100</f>
        <v>0</v>
      </c>
      <c r="L32" s="22">
        <f>H32/D32*100</f>
        <v>100</v>
      </c>
      <c r="M32" s="21">
        <v>0.12891230963600001</v>
      </c>
      <c r="N32" s="21">
        <v>0.30059661877100002</v>
      </c>
      <c r="O32" s="21">
        <v>0.32363140679399999</v>
      </c>
      <c r="P32" s="19">
        <f>M32/D32*100</f>
        <v>9.4368661202737822</v>
      </c>
      <c r="Q32" s="19">
        <f>N32/D32*100</f>
        <v>22.004803540939204</v>
      </c>
      <c r="R32" s="19">
        <f>O32/D32*100</f>
        <v>23.691036696607004</v>
      </c>
    </row>
    <row r="33" spans="1:18" ht="15" x14ac:dyDescent="0.25">
      <c r="A33" s="20" t="s">
        <v>106</v>
      </c>
      <c r="B33" s="20" t="s">
        <v>107</v>
      </c>
      <c r="C33" s="20" t="s">
        <v>40</v>
      </c>
      <c r="D33" s="21">
        <v>3.6150500000000001</v>
      </c>
      <c r="E33" s="21">
        <v>0</v>
      </c>
      <c r="F33" s="21">
        <v>0</v>
      </c>
      <c r="G33" s="21">
        <v>0</v>
      </c>
      <c r="H33" s="21">
        <f>D33-E33-F33-G33</f>
        <v>3.6150500000000001</v>
      </c>
      <c r="I33" s="22">
        <f>E33/D33*100</f>
        <v>0</v>
      </c>
      <c r="J33" s="22">
        <f>F33/D33*100</f>
        <v>0</v>
      </c>
      <c r="K33" s="22">
        <f>G33/D33*100</f>
        <v>0</v>
      </c>
      <c r="L33" s="22">
        <f>H33/D33*100</f>
        <v>100</v>
      </c>
      <c r="M33" s="21">
        <v>0</v>
      </c>
      <c r="N33" s="21">
        <v>0</v>
      </c>
      <c r="O33" s="21">
        <v>0</v>
      </c>
      <c r="P33" s="19">
        <f>M33/D33*100</f>
        <v>0</v>
      </c>
      <c r="Q33" s="19">
        <f>N33/D33*100</f>
        <v>0</v>
      </c>
      <c r="R33" s="19">
        <f>O33/D33*100</f>
        <v>0</v>
      </c>
    </row>
    <row r="34" spans="1:18" ht="15" x14ac:dyDescent="0.25">
      <c r="A34" s="20" t="s">
        <v>108</v>
      </c>
      <c r="B34" s="20" t="s">
        <v>109</v>
      </c>
      <c r="C34" s="20" t="s">
        <v>170</v>
      </c>
      <c r="D34" s="21">
        <v>4.4960599999999999</v>
      </c>
      <c r="E34" s="21">
        <v>0</v>
      </c>
      <c r="F34" s="21">
        <v>0</v>
      </c>
      <c r="G34" s="21">
        <v>0</v>
      </c>
      <c r="H34" s="21">
        <f>D34-E34-F34-G34</f>
        <v>4.4960599999999999</v>
      </c>
      <c r="I34" s="22">
        <f>E34/D34*100</f>
        <v>0</v>
      </c>
      <c r="J34" s="22">
        <f>F34/D34*100</f>
        <v>0</v>
      </c>
      <c r="K34" s="22">
        <f>G34/D34*100</f>
        <v>0</v>
      </c>
      <c r="L34" s="22">
        <f>H34/D34*100</f>
        <v>100</v>
      </c>
      <c r="M34" s="21">
        <v>0.24355399209199999</v>
      </c>
      <c r="N34" s="21">
        <v>0.239074050042</v>
      </c>
      <c r="O34" s="21">
        <v>0.86329589942200002</v>
      </c>
      <c r="P34" s="19">
        <f>M34/D34*100</f>
        <v>5.4170538669857606</v>
      </c>
      <c r="Q34" s="19">
        <f>N34/D34*100</f>
        <v>5.3174123575308156</v>
      </c>
      <c r="R34" s="19">
        <f>O34/D34*100</f>
        <v>19.201165007184066</v>
      </c>
    </row>
    <row r="35" spans="1:18" ht="15" x14ac:dyDescent="0.25">
      <c r="A35" s="20" t="s">
        <v>110</v>
      </c>
      <c r="B35" s="20" t="s">
        <v>111</v>
      </c>
      <c r="C35" s="20" t="s">
        <v>40</v>
      </c>
      <c r="D35" s="21">
        <v>0.32961000000000001</v>
      </c>
      <c r="E35" s="21">
        <v>0</v>
      </c>
      <c r="F35" s="21">
        <v>0</v>
      </c>
      <c r="G35" s="21">
        <v>0</v>
      </c>
      <c r="H35" s="21">
        <f>D35-E35-F35-G35</f>
        <v>0.32961000000000001</v>
      </c>
      <c r="I35" s="22">
        <f>E35/D35*100</f>
        <v>0</v>
      </c>
      <c r="J35" s="22">
        <f>F35/D35*100</f>
        <v>0</v>
      </c>
      <c r="K35" s="22">
        <f>G35/D35*100</f>
        <v>0</v>
      </c>
      <c r="L35" s="22">
        <f>H35/D35*100</f>
        <v>100</v>
      </c>
      <c r="M35" s="21">
        <v>0</v>
      </c>
      <c r="N35" s="21">
        <v>0</v>
      </c>
      <c r="O35" s="21">
        <v>0</v>
      </c>
      <c r="P35" s="19">
        <f>M35/D35*100</f>
        <v>0</v>
      </c>
      <c r="Q35" s="19">
        <f>N35/D35*100</f>
        <v>0</v>
      </c>
      <c r="R35" s="19">
        <f>O35/D35*100</f>
        <v>0</v>
      </c>
    </row>
    <row r="36" spans="1:18" ht="15" x14ac:dyDescent="0.25">
      <c r="A36" s="20" t="s">
        <v>112</v>
      </c>
      <c r="B36" s="20" t="s">
        <v>113</v>
      </c>
      <c r="C36" s="20" t="s">
        <v>40</v>
      </c>
      <c r="D36" s="21">
        <v>0.475636</v>
      </c>
      <c r="E36" s="21">
        <v>0</v>
      </c>
      <c r="F36" s="21">
        <v>0</v>
      </c>
      <c r="G36" s="21">
        <v>0</v>
      </c>
      <c r="H36" s="21">
        <f>D36-E36-F36-G36</f>
        <v>0.475636</v>
      </c>
      <c r="I36" s="22">
        <f>E36/D36*100</f>
        <v>0</v>
      </c>
      <c r="J36" s="22">
        <f>F36/D36*100</f>
        <v>0</v>
      </c>
      <c r="K36" s="22">
        <f>G36/D36*100</f>
        <v>0</v>
      </c>
      <c r="L36" s="22">
        <f>H36/D36*100</f>
        <v>100</v>
      </c>
      <c r="M36" s="21">
        <v>0</v>
      </c>
      <c r="N36" s="21">
        <v>0</v>
      </c>
      <c r="O36" s="21">
        <v>0</v>
      </c>
      <c r="P36" s="19">
        <f>M36/D36*100</f>
        <v>0</v>
      </c>
      <c r="Q36" s="19">
        <f>N36/D36*100</f>
        <v>0</v>
      </c>
      <c r="R36" s="19">
        <f>O36/D36*100</f>
        <v>0</v>
      </c>
    </row>
    <row r="37" spans="1:18" ht="15" x14ac:dyDescent="0.25">
      <c r="A37" s="20" t="s">
        <v>114</v>
      </c>
      <c r="B37" s="20" t="s">
        <v>115</v>
      </c>
      <c r="C37" s="20" t="s">
        <v>40</v>
      </c>
      <c r="D37" s="21">
        <v>3.8180299999999998</v>
      </c>
      <c r="E37" s="21">
        <v>0</v>
      </c>
      <c r="F37" s="21">
        <v>0</v>
      </c>
      <c r="G37" s="21">
        <v>0</v>
      </c>
      <c r="H37" s="21">
        <f>D37-E37-F37-G37</f>
        <v>3.8180299999999998</v>
      </c>
      <c r="I37" s="22">
        <f>E37/D37*100</f>
        <v>0</v>
      </c>
      <c r="J37" s="22">
        <f>F37/D37*100</f>
        <v>0</v>
      </c>
      <c r="K37" s="22">
        <f>G37/D37*100</f>
        <v>0</v>
      </c>
      <c r="L37" s="22">
        <f>H37/D37*100</f>
        <v>100</v>
      </c>
      <c r="M37" s="21">
        <v>0</v>
      </c>
      <c r="N37" s="21">
        <v>3.06249949988E-9</v>
      </c>
      <c r="O37" s="21">
        <v>2.52145563658E-2</v>
      </c>
      <c r="P37" s="19">
        <f>M37/D37*100</f>
        <v>0</v>
      </c>
      <c r="Q37" s="19">
        <f>N37/D37*100</f>
        <v>8.0211509597357806E-8</v>
      </c>
      <c r="R37" s="19">
        <f>O37/D37*100</f>
        <v>0.66040749721191294</v>
      </c>
    </row>
    <row r="38" spans="1:18" ht="15" x14ac:dyDescent="0.25">
      <c r="A38" s="20" t="s">
        <v>116</v>
      </c>
      <c r="B38" s="20" t="s">
        <v>109</v>
      </c>
      <c r="C38" s="20" t="s">
        <v>170</v>
      </c>
      <c r="D38" s="21">
        <v>13.033899999999999</v>
      </c>
      <c r="E38" s="21">
        <v>0</v>
      </c>
      <c r="F38" s="21">
        <v>1.1276133104499999</v>
      </c>
      <c r="G38" s="21">
        <v>0.12900115868799999</v>
      </c>
      <c r="H38" s="21">
        <f>D38-E38-F38-G38</f>
        <v>11.777285530861999</v>
      </c>
      <c r="I38" s="22">
        <f>E38/D38*100</f>
        <v>0</v>
      </c>
      <c r="J38" s="22">
        <f>F38/D38*100</f>
        <v>8.6513883829859051</v>
      </c>
      <c r="K38" s="22">
        <f>G38/D38*100</f>
        <v>0.98973567917507421</v>
      </c>
      <c r="L38" s="22">
        <f>H38/D38*100</f>
        <v>90.358875937839017</v>
      </c>
      <c r="M38" s="21">
        <v>9.0700331418099994E-2</v>
      </c>
      <c r="N38" s="21">
        <v>4.3327601554599998E-2</v>
      </c>
      <c r="O38" s="21">
        <v>1.56740312808</v>
      </c>
      <c r="P38" s="19">
        <f>M38/D38*100</f>
        <v>0.69588021557707214</v>
      </c>
      <c r="Q38" s="19">
        <f>N38/D38*100</f>
        <v>0.33242238742509916</v>
      </c>
      <c r="R38" s="19">
        <f>O38/D38*100</f>
        <v>12.025588105478791</v>
      </c>
    </row>
    <row r="39" spans="1:18" ht="15" x14ac:dyDescent="0.25">
      <c r="A39" s="20" t="s">
        <v>117</v>
      </c>
      <c r="B39" s="20" t="s">
        <v>118</v>
      </c>
      <c r="C39" s="20" t="s">
        <v>40</v>
      </c>
      <c r="D39" s="21">
        <v>2.1577999999999999</v>
      </c>
      <c r="E39" s="21">
        <v>0</v>
      </c>
      <c r="F39" s="21">
        <v>0</v>
      </c>
      <c r="G39" s="21">
        <v>0</v>
      </c>
      <c r="H39" s="21">
        <f>D39-E39-F39-G39</f>
        <v>2.1577999999999999</v>
      </c>
      <c r="I39" s="22">
        <f>E39/D39*100</f>
        <v>0</v>
      </c>
      <c r="J39" s="22">
        <f>F39/D39*100</f>
        <v>0</v>
      </c>
      <c r="K39" s="22">
        <f>G39/D39*100</f>
        <v>0</v>
      </c>
      <c r="L39" s="22">
        <f>H39/D39*100</f>
        <v>100</v>
      </c>
      <c r="M39" s="21">
        <v>0</v>
      </c>
      <c r="N39" s="21">
        <v>0</v>
      </c>
      <c r="O39" s="21">
        <v>3.2000000000000001E-2</v>
      </c>
      <c r="P39" s="19">
        <f>M39/D39*100</f>
        <v>0</v>
      </c>
      <c r="Q39" s="19">
        <f>N39/D39*100</f>
        <v>0</v>
      </c>
      <c r="R39" s="19">
        <f>O39/D39*100</f>
        <v>1.4829919362313468</v>
      </c>
    </row>
    <row r="40" spans="1:18" ht="15" x14ac:dyDescent="0.25">
      <c r="A40" s="20" t="s">
        <v>119</v>
      </c>
      <c r="B40" s="20" t="s">
        <v>120</v>
      </c>
      <c r="C40" s="20" t="s">
        <v>170</v>
      </c>
      <c r="D40" s="21">
        <v>0.90068999999999999</v>
      </c>
      <c r="E40" s="21">
        <v>0</v>
      </c>
      <c r="F40" s="21">
        <v>0</v>
      </c>
      <c r="G40" s="21">
        <v>0</v>
      </c>
      <c r="H40" s="21">
        <f>D40-E40-F40-G40</f>
        <v>0.90068999999999999</v>
      </c>
      <c r="I40" s="22">
        <f>E40/D40*100</f>
        <v>0</v>
      </c>
      <c r="J40" s="22">
        <f>F40/D40*100</f>
        <v>0</v>
      </c>
      <c r="K40" s="22">
        <f>G40/D40*100</f>
        <v>0</v>
      </c>
      <c r="L40" s="22">
        <f>H40/D40*100</f>
        <v>100</v>
      </c>
      <c r="M40" s="21">
        <v>0</v>
      </c>
      <c r="N40" s="21">
        <v>0</v>
      </c>
      <c r="O40" s="21">
        <v>0</v>
      </c>
      <c r="P40" s="19">
        <f>M40/D40*100</f>
        <v>0</v>
      </c>
      <c r="Q40" s="19">
        <f>N40/D40*100</f>
        <v>0</v>
      </c>
      <c r="R40" s="19">
        <f>O40/D40*100</f>
        <v>0</v>
      </c>
    </row>
    <row r="41" spans="1:18" ht="15" x14ac:dyDescent="0.25">
      <c r="A41" s="20" t="s">
        <v>121</v>
      </c>
      <c r="B41" s="20" t="s">
        <v>122</v>
      </c>
      <c r="C41" s="20" t="s">
        <v>40</v>
      </c>
      <c r="D41" s="21">
        <v>1.9988999999999999</v>
      </c>
      <c r="E41" s="21">
        <v>0</v>
      </c>
      <c r="F41" s="21">
        <v>0</v>
      </c>
      <c r="G41" s="21">
        <v>0</v>
      </c>
      <c r="H41" s="21">
        <f>D41-E41-F41-G41</f>
        <v>1.9988999999999999</v>
      </c>
      <c r="I41" s="22">
        <f>E41/D41*100</f>
        <v>0</v>
      </c>
      <c r="J41" s="22">
        <f>F41/D41*100</f>
        <v>0</v>
      </c>
      <c r="K41" s="22">
        <f>G41/D41*100</f>
        <v>0</v>
      </c>
      <c r="L41" s="22">
        <f>H41/D41*100</f>
        <v>100</v>
      </c>
      <c r="M41" s="21">
        <v>0</v>
      </c>
      <c r="N41" s="21">
        <v>0</v>
      </c>
      <c r="O41" s="21">
        <v>2.7191797807600001E-4</v>
      </c>
      <c r="P41" s="19">
        <f>M41/D41*100</f>
        <v>0</v>
      </c>
      <c r="Q41" s="19">
        <f>N41/D41*100</f>
        <v>0</v>
      </c>
      <c r="R41" s="19">
        <f>O41/D41*100</f>
        <v>1.3603380763219772E-2</v>
      </c>
    </row>
    <row r="42" spans="1:18" ht="15" x14ac:dyDescent="0.25">
      <c r="A42" s="20" t="s">
        <v>123</v>
      </c>
      <c r="B42" s="20" t="s">
        <v>124</v>
      </c>
      <c r="C42" s="20" t="s">
        <v>175</v>
      </c>
      <c r="D42" s="21">
        <v>3.6448300000000003E-2</v>
      </c>
      <c r="E42" s="21">
        <v>0</v>
      </c>
      <c r="F42" s="21">
        <v>0</v>
      </c>
      <c r="G42" s="21">
        <v>0</v>
      </c>
      <c r="H42" s="21">
        <f>D42-E42-F42-G42</f>
        <v>3.6448300000000003E-2</v>
      </c>
      <c r="I42" s="22">
        <f>E42/D42*100</f>
        <v>0</v>
      </c>
      <c r="J42" s="22">
        <f>F42/D42*100</f>
        <v>0</v>
      </c>
      <c r="K42" s="22">
        <f>G42/D42*100</f>
        <v>0</v>
      </c>
      <c r="L42" s="22">
        <f>H42/D42*100</f>
        <v>100</v>
      </c>
      <c r="M42" s="21">
        <v>0</v>
      </c>
      <c r="N42" s="21">
        <v>0</v>
      </c>
      <c r="O42" s="21">
        <v>3.0826830002100001E-4</v>
      </c>
      <c r="P42" s="19">
        <f>M42/D42*100</f>
        <v>0</v>
      </c>
      <c r="Q42" s="19">
        <f>N42/D42*100</f>
        <v>0</v>
      </c>
      <c r="R42" s="19">
        <f>O42/D42*100</f>
        <v>0.84576866416540697</v>
      </c>
    </row>
    <row r="43" spans="1:18" ht="15" x14ac:dyDescent="0.25">
      <c r="A43" s="20" t="s">
        <v>125</v>
      </c>
      <c r="B43" s="20" t="s">
        <v>126</v>
      </c>
      <c r="C43" s="20" t="s">
        <v>42</v>
      </c>
      <c r="D43" s="21">
        <v>0.84294100000000005</v>
      </c>
      <c r="E43" s="21">
        <v>0</v>
      </c>
      <c r="F43" s="21">
        <v>0</v>
      </c>
      <c r="G43" s="21">
        <v>0</v>
      </c>
      <c r="H43" s="21">
        <f>D43-E43-F43-G43</f>
        <v>0.84294100000000005</v>
      </c>
      <c r="I43" s="22">
        <f>E43/D43*100</f>
        <v>0</v>
      </c>
      <c r="J43" s="22">
        <f>F43/D43*100</f>
        <v>0</v>
      </c>
      <c r="K43" s="22">
        <f>G43/D43*100</f>
        <v>0</v>
      </c>
      <c r="L43" s="22">
        <f>H43/D43*100</f>
        <v>100</v>
      </c>
      <c r="M43" s="21">
        <v>0</v>
      </c>
      <c r="N43" s="21">
        <v>0</v>
      </c>
      <c r="O43" s="21">
        <v>2.2252845812299998E-2</v>
      </c>
      <c r="P43" s="19">
        <f>M43/D43*100</f>
        <v>0</v>
      </c>
      <c r="Q43" s="19">
        <f>N43/D43*100</f>
        <v>0</v>
      </c>
      <c r="R43" s="19">
        <f>O43/D43*100</f>
        <v>2.6399054989969639</v>
      </c>
    </row>
    <row r="44" spans="1:18" ht="15" x14ac:dyDescent="0.25">
      <c r="A44" s="20" t="s">
        <v>127</v>
      </c>
      <c r="B44" s="20" t="s">
        <v>122</v>
      </c>
      <c r="C44" s="20" t="s">
        <v>40</v>
      </c>
      <c r="D44" s="21">
        <v>6.11808</v>
      </c>
      <c r="E44" s="21">
        <v>0</v>
      </c>
      <c r="F44" s="21">
        <v>0</v>
      </c>
      <c r="G44" s="21">
        <v>0</v>
      </c>
      <c r="H44" s="21">
        <f>D44-E44-F44-G44</f>
        <v>6.11808</v>
      </c>
      <c r="I44" s="22">
        <f>E44/D44*100</f>
        <v>0</v>
      </c>
      <c r="J44" s="22">
        <f>F44/D44*100</f>
        <v>0</v>
      </c>
      <c r="K44" s="22">
        <f>G44/D44*100</f>
        <v>0</v>
      </c>
      <c r="L44" s="22">
        <f>H44/D44*100</f>
        <v>100</v>
      </c>
      <c r="M44" s="21">
        <v>0.1072</v>
      </c>
      <c r="N44" s="21">
        <v>4.8928938356999997E-2</v>
      </c>
      <c r="O44" s="21">
        <v>0.24432307156300001</v>
      </c>
      <c r="P44" s="19">
        <f>M44/D44*100</f>
        <v>1.7521836916156706</v>
      </c>
      <c r="Q44" s="19">
        <f>N44/D44*100</f>
        <v>0.79974335669033425</v>
      </c>
      <c r="R44" s="19">
        <f>O44/D44*100</f>
        <v>3.9934599018482926</v>
      </c>
    </row>
    <row r="45" spans="1:18" ht="15" x14ac:dyDescent="0.25">
      <c r="A45" s="20" t="s">
        <v>128</v>
      </c>
      <c r="B45" s="20" t="s">
        <v>129</v>
      </c>
      <c r="C45" s="20" t="s">
        <v>40</v>
      </c>
      <c r="D45" s="21">
        <v>0.69103599999999998</v>
      </c>
      <c r="E45" s="21">
        <v>0</v>
      </c>
      <c r="F45" s="21">
        <v>0</v>
      </c>
      <c r="G45" s="21">
        <v>0</v>
      </c>
      <c r="H45" s="21">
        <f>D45-E45-F45-G45</f>
        <v>0.69103599999999998</v>
      </c>
      <c r="I45" s="22">
        <f>E45/D45*100</f>
        <v>0</v>
      </c>
      <c r="J45" s="22">
        <f>F45/D45*100</f>
        <v>0</v>
      </c>
      <c r="K45" s="22">
        <f>G45/D45*100</f>
        <v>0</v>
      </c>
      <c r="L45" s="22">
        <f>H45/D45*100</f>
        <v>100</v>
      </c>
      <c r="M45" s="21">
        <v>0</v>
      </c>
      <c r="N45" s="21">
        <v>0</v>
      </c>
      <c r="O45" s="21">
        <v>0</v>
      </c>
      <c r="P45" s="19">
        <f>M45/D45*100</f>
        <v>0</v>
      </c>
      <c r="Q45" s="19">
        <f>N45/D45*100</f>
        <v>0</v>
      </c>
      <c r="R45" s="19">
        <f>O45/D45*100</f>
        <v>0</v>
      </c>
    </row>
    <row r="46" spans="1:18" ht="15" x14ac:dyDescent="0.25">
      <c r="A46" s="20" t="s">
        <v>130</v>
      </c>
      <c r="B46" s="20" t="s">
        <v>131</v>
      </c>
      <c r="C46" s="20" t="s">
        <v>170</v>
      </c>
      <c r="D46" s="21">
        <v>2.65591</v>
      </c>
      <c r="E46" s="21">
        <v>0</v>
      </c>
      <c r="F46" s="21">
        <v>0</v>
      </c>
      <c r="G46" s="21">
        <v>0</v>
      </c>
      <c r="H46" s="21">
        <f>D46-E46-F46-G46</f>
        <v>2.65591</v>
      </c>
      <c r="I46" s="22">
        <f>E46/D46*100</f>
        <v>0</v>
      </c>
      <c r="J46" s="22">
        <f>F46/D46*100</f>
        <v>0</v>
      </c>
      <c r="K46" s="22">
        <f>G46/D46*100</f>
        <v>0</v>
      </c>
      <c r="L46" s="22">
        <f>H46/D46*100</f>
        <v>100</v>
      </c>
      <c r="M46" s="21">
        <v>1.9199999999999998E-2</v>
      </c>
      <c r="N46" s="21">
        <v>1.1999999999999999E-3</v>
      </c>
      <c r="O46" s="21">
        <v>3.9469780000099999E-2</v>
      </c>
      <c r="P46" s="19">
        <f>M46/D46*100</f>
        <v>0.72291606266778619</v>
      </c>
      <c r="Q46" s="19">
        <f>N46/D46*100</f>
        <v>4.5182253916736637E-2</v>
      </c>
      <c r="R46" s="19">
        <f>O46/D46*100</f>
        <v>1.4861113516685429</v>
      </c>
    </row>
    <row r="47" spans="1:18" ht="15" x14ac:dyDescent="0.25">
      <c r="A47" s="20" t="s">
        <v>132</v>
      </c>
      <c r="B47" s="20" t="s">
        <v>133</v>
      </c>
      <c r="C47" s="20" t="s">
        <v>170</v>
      </c>
      <c r="D47" s="21">
        <v>11.362399999999999</v>
      </c>
      <c r="E47" s="21">
        <v>0</v>
      </c>
      <c r="F47" s="21">
        <v>0</v>
      </c>
      <c r="G47" s="21">
        <v>0</v>
      </c>
      <c r="H47" s="21">
        <f>D47-E47-F47-G47</f>
        <v>11.362399999999999</v>
      </c>
      <c r="I47" s="22">
        <f>E47/D47*100</f>
        <v>0</v>
      </c>
      <c r="J47" s="22">
        <f>F47/D47*100</f>
        <v>0</v>
      </c>
      <c r="K47" s="22">
        <f>G47/D47*100</f>
        <v>0</v>
      </c>
      <c r="L47" s="22">
        <f>H47/D47*100</f>
        <v>100</v>
      </c>
      <c r="M47" s="21">
        <v>0.123144213517</v>
      </c>
      <c r="N47" s="21">
        <v>9.28150263069E-2</v>
      </c>
      <c r="O47" s="21">
        <v>0.25250924095400001</v>
      </c>
      <c r="P47" s="19">
        <f>M47/D47*100</f>
        <v>1.0837869949746533</v>
      </c>
      <c r="Q47" s="19">
        <f>N47/D47*100</f>
        <v>0.81686110598905171</v>
      </c>
      <c r="R47" s="19">
        <f>O47/D47*100</f>
        <v>2.2223231091494755</v>
      </c>
    </row>
    <row r="48" spans="1:18" ht="15" x14ac:dyDescent="0.25">
      <c r="A48" s="20" t="s">
        <v>134</v>
      </c>
      <c r="B48" s="20" t="s">
        <v>135</v>
      </c>
      <c r="C48" s="20" t="s">
        <v>170</v>
      </c>
      <c r="D48" s="21">
        <v>2.9431799999999999</v>
      </c>
      <c r="E48" s="21">
        <v>0</v>
      </c>
      <c r="F48" s="21">
        <v>1.6269654201499999</v>
      </c>
      <c r="G48" s="21">
        <v>0.60238785636799996</v>
      </c>
      <c r="H48" s="21">
        <f>D48-E48-F48-G48</f>
        <v>0.71382672348200005</v>
      </c>
      <c r="I48" s="22">
        <f>E48/D48*100</f>
        <v>0</v>
      </c>
      <c r="J48" s="22">
        <f>F48/D48*100</f>
        <v>55.279168115779534</v>
      </c>
      <c r="K48" s="22">
        <f>G48/D48*100</f>
        <v>20.467244829334259</v>
      </c>
      <c r="L48" s="22">
        <f>H48/D48*100</f>
        <v>24.253587054886214</v>
      </c>
      <c r="M48" s="21">
        <v>0.25701878249999999</v>
      </c>
      <c r="N48" s="21">
        <v>0.92061073010000005</v>
      </c>
      <c r="O48" s="21">
        <v>1.1588942041400001</v>
      </c>
      <c r="P48" s="19">
        <f>M48/D48*100</f>
        <v>8.7326898966424071</v>
      </c>
      <c r="Q48" s="19">
        <f>N48/D48*100</f>
        <v>31.279457257116455</v>
      </c>
      <c r="R48" s="19">
        <f>O48/D48*100</f>
        <v>39.37558029546274</v>
      </c>
    </row>
    <row r="49" spans="1:18" ht="15" x14ac:dyDescent="0.25">
      <c r="A49" s="20" t="s">
        <v>136</v>
      </c>
      <c r="B49" s="20" t="s">
        <v>137</v>
      </c>
      <c r="C49" s="20" t="s">
        <v>40</v>
      </c>
      <c r="D49" s="21">
        <v>5.5380799999999999</v>
      </c>
      <c r="E49" s="21">
        <v>0</v>
      </c>
      <c r="F49" s="21">
        <v>9.3527148319200004E-2</v>
      </c>
      <c r="G49" s="21">
        <v>0.414923755359</v>
      </c>
      <c r="H49" s="21">
        <f>D49-E49-F49-G49</f>
        <v>5.0296290963217993</v>
      </c>
      <c r="I49" s="22">
        <f>E49/D49*100</f>
        <v>0</v>
      </c>
      <c r="J49" s="22">
        <f>F49/D49*100</f>
        <v>1.6888009620518303</v>
      </c>
      <c r="K49" s="22">
        <f>G49/D49*100</f>
        <v>7.4921950451961692</v>
      </c>
      <c r="L49" s="22">
        <f>H49/D49*100</f>
        <v>90.819003992751988</v>
      </c>
      <c r="M49" s="21">
        <v>0.11736638633099999</v>
      </c>
      <c r="N49" s="21">
        <v>0.183891273125</v>
      </c>
      <c r="O49" s="21">
        <v>0.39060549997400001</v>
      </c>
      <c r="P49" s="19">
        <f>M49/D49*100</f>
        <v>2.119261302310548</v>
      </c>
      <c r="Q49" s="19">
        <f>N49/D49*100</f>
        <v>3.3204878428083382</v>
      </c>
      <c r="R49" s="19">
        <f>O49/D49*100</f>
        <v>7.0530851842876956</v>
      </c>
    </row>
    <row r="50" spans="1:18" ht="15" x14ac:dyDescent="0.25">
      <c r="A50" s="20" t="s">
        <v>138</v>
      </c>
      <c r="B50" s="20" t="s">
        <v>139</v>
      </c>
      <c r="C50" s="20" t="s">
        <v>40</v>
      </c>
      <c r="D50" s="21">
        <v>0.63112599999999996</v>
      </c>
      <c r="E50" s="21">
        <v>0</v>
      </c>
      <c r="F50" s="21">
        <v>0</v>
      </c>
      <c r="G50" s="21">
        <v>0</v>
      </c>
      <c r="H50" s="21">
        <f>D50-E50-F50-G50</f>
        <v>0.63112599999999996</v>
      </c>
      <c r="I50" s="22">
        <f>E50/D50*100</f>
        <v>0</v>
      </c>
      <c r="J50" s="22">
        <f>F50/D50*100</f>
        <v>0</v>
      </c>
      <c r="K50" s="22">
        <f>G50/D50*100</f>
        <v>0</v>
      </c>
      <c r="L50" s="22">
        <f>H50/D50*100</f>
        <v>100</v>
      </c>
      <c r="M50" s="21">
        <v>0</v>
      </c>
      <c r="N50" s="21">
        <v>0</v>
      </c>
      <c r="O50" s="21">
        <v>0</v>
      </c>
      <c r="P50" s="19">
        <f>M50/D50*100</f>
        <v>0</v>
      </c>
      <c r="Q50" s="19">
        <f>N50/D50*100</f>
        <v>0</v>
      </c>
      <c r="R50" s="19">
        <f>O50/D50*100</f>
        <v>0</v>
      </c>
    </row>
    <row r="51" spans="1:18" ht="15" x14ac:dyDescent="0.25">
      <c r="A51" s="20" t="s">
        <v>140</v>
      </c>
      <c r="B51" s="20" t="s">
        <v>141</v>
      </c>
      <c r="C51" s="20" t="s">
        <v>172</v>
      </c>
      <c r="D51" s="21">
        <v>81.792400000000001</v>
      </c>
      <c r="E51" s="21">
        <v>1.04251751569E-2</v>
      </c>
      <c r="F51" s="21">
        <v>10.976009577699999</v>
      </c>
      <c r="G51" s="21">
        <v>0.60468006262100005</v>
      </c>
      <c r="H51" s="21">
        <f>D51-E51-F51-G51</f>
        <v>70.201285184522106</v>
      </c>
      <c r="I51" s="22">
        <f>E51/D51*100</f>
        <v>1.2745897121126169E-2</v>
      </c>
      <c r="J51" s="22">
        <f>F51/D51*100</f>
        <v>13.419351403920169</v>
      </c>
      <c r="K51" s="22">
        <f>G51/D51*100</f>
        <v>0.73928636721871477</v>
      </c>
      <c r="L51" s="22">
        <f>H51/D51*100</f>
        <v>85.828616331739994</v>
      </c>
      <c r="M51" s="21">
        <v>3.60927246334</v>
      </c>
      <c r="N51" s="21">
        <v>2.3250652036499999</v>
      </c>
      <c r="O51" s="21">
        <v>7.8928383891099996</v>
      </c>
      <c r="P51" s="19">
        <f>M51/D51*100</f>
        <v>4.4127235089568222</v>
      </c>
      <c r="Q51" s="19">
        <f>N51/D51*100</f>
        <v>2.8426421081298505</v>
      </c>
      <c r="R51" s="19">
        <f>O51/D51*100</f>
        <v>9.6498432484069419</v>
      </c>
    </row>
    <row r="52" spans="1:18" ht="15" x14ac:dyDescent="0.25">
      <c r="A52" s="20" t="s">
        <v>142</v>
      </c>
      <c r="B52" s="20" t="s">
        <v>143</v>
      </c>
      <c r="C52" s="20" t="s">
        <v>40</v>
      </c>
      <c r="D52" s="21">
        <v>5.9545500000000001E-2</v>
      </c>
      <c r="E52" s="21">
        <v>0</v>
      </c>
      <c r="F52" s="21">
        <v>0</v>
      </c>
      <c r="G52" s="21">
        <v>0</v>
      </c>
      <c r="H52" s="21">
        <f>D52-E52-F52-G52</f>
        <v>5.9545500000000001E-2</v>
      </c>
      <c r="I52" s="22">
        <f>E52/D52*100</f>
        <v>0</v>
      </c>
      <c r="J52" s="22">
        <f>F52/D52*100</f>
        <v>0</v>
      </c>
      <c r="K52" s="22">
        <f>G52/D52*100</f>
        <v>0</v>
      </c>
      <c r="L52" s="22">
        <f>H52/D52*100</f>
        <v>100</v>
      </c>
      <c r="M52" s="21">
        <v>0</v>
      </c>
      <c r="N52" s="21">
        <v>0</v>
      </c>
      <c r="O52" s="21">
        <v>0</v>
      </c>
      <c r="P52" s="19">
        <f>M52/D52*100</f>
        <v>0</v>
      </c>
      <c r="Q52" s="19">
        <f>N52/D52*100</f>
        <v>0</v>
      </c>
      <c r="R52" s="19">
        <f>O52/D52*100</f>
        <v>0</v>
      </c>
    </row>
    <row r="53" spans="1:18" ht="15" x14ac:dyDescent="0.25">
      <c r="A53" s="20" t="s">
        <v>144</v>
      </c>
      <c r="B53" s="20" t="s">
        <v>145</v>
      </c>
      <c r="C53" s="20" t="s">
        <v>170</v>
      </c>
      <c r="D53" s="21">
        <v>1.2754700000000001</v>
      </c>
      <c r="E53" s="21">
        <v>0</v>
      </c>
      <c r="F53" s="21">
        <v>0</v>
      </c>
      <c r="G53" s="21">
        <v>0</v>
      </c>
      <c r="H53" s="21">
        <f>D53-E53-F53-G53</f>
        <v>1.2754700000000001</v>
      </c>
      <c r="I53" s="22">
        <f>E53/D53*100</f>
        <v>0</v>
      </c>
      <c r="J53" s="22">
        <f>F53/D53*100</f>
        <v>0</v>
      </c>
      <c r="K53" s="22">
        <f>G53/D53*100</f>
        <v>0</v>
      </c>
      <c r="L53" s="22">
        <f>H53/D53*100</f>
        <v>100</v>
      </c>
      <c r="M53" s="21">
        <v>0</v>
      </c>
      <c r="N53" s="21">
        <v>0</v>
      </c>
      <c r="O53" s="21">
        <v>3.1658592714299999E-4</v>
      </c>
      <c r="P53" s="19">
        <f>M53/D53*100</f>
        <v>0</v>
      </c>
      <c r="Q53" s="19">
        <f>N53/D53*100</f>
        <v>0</v>
      </c>
      <c r="R53" s="19">
        <f>O53/D53*100</f>
        <v>2.4821119049683642E-2</v>
      </c>
    </row>
    <row r="54" spans="1:18" ht="15" x14ac:dyDescent="0.25">
      <c r="A54" s="20" t="s">
        <v>146</v>
      </c>
      <c r="B54" s="20" t="s">
        <v>147</v>
      </c>
      <c r="C54" s="20" t="s">
        <v>173</v>
      </c>
      <c r="D54" s="21">
        <v>0.38344299999999998</v>
      </c>
      <c r="E54" s="21">
        <v>0</v>
      </c>
      <c r="F54" s="21">
        <v>0</v>
      </c>
      <c r="G54" s="21">
        <v>0</v>
      </c>
      <c r="H54" s="21">
        <f>D54-E54-F54-G54</f>
        <v>0.38344299999999998</v>
      </c>
      <c r="I54" s="22">
        <f>E54/D54*100</f>
        <v>0</v>
      </c>
      <c r="J54" s="22">
        <f>F54/D54*100</f>
        <v>0</v>
      </c>
      <c r="K54" s="22">
        <f>G54/D54*100</f>
        <v>0</v>
      </c>
      <c r="L54" s="22">
        <f>H54/D54*100</f>
        <v>100</v>
      </c>
      <c r="M54" s="21">
        <v>0</v>
      </c>
      <c r="N54" s="21">
        <v>5.4084000009999998E-4</v>
      </c>
      <c r="O54" s="21">
        <v>1.8285455466500001E-2</v>
      </c>
      <c r="P54" s="19">
        <f>M54/D54*100</f>
        <v>0</v>
      </c>
      <c r="Q54" s="19">
        <f>N54/D54*100</f>
        <v>0.14104834358692164</v>
      </c>
      <c r="R54" s="19">
        <f>O54/D54*100</f>
        <v>4.7687545388754007</v>
      </c>
    </row>
    <row r="55" spans="1:18" ht="15" x14ac:dyDescent="0.25">
      <c r="A55" s="20" t="s">
        <v>148</v>
      </c>
      <c r="B55" s="20" t="s">
        <v>149</v>
      </c>
      <c r="C55" s="20" t="s">
        <v>170</v>
      </c>
      <c r="D55" s="21">
        <v>7.4901400000000002</v>
      </c>
      <c r="E55" s="21">
        <v>0</v>
      </c>
      <c r="F55" s="21">
        <v>0</v>
      </c>
      <c r="G55" s="21">
        <v>0</v>
      </c>
      <c r="H55" s="21">
        <f>D55-E55-F55-G55</f>
        <v>7.4901400000000002</v>
      </c>
      <c r="I55" s="22">
        <f>E55/D55*100</f>
        <v>0</v>
      </c>
      <c r="J55" s="22">
        <f>F55/D55*100</f>
        <v>0</v>
      </c>
      <c r="K55" s="22">
        <f>G55/D55*100</f>
        <v>0</v>
      </c>
      <c r="L55" s="22">
        <f>H55/D55*100</f>
        <v>100</v>
      </c>
      <c r="M55" s="21">
        <v>1.7600000000000001E-2</v>
      </c>
      <c r="N55" s="21">
        <v>0.1928</v>
      </c>
      <c r="O55" s="21">
        <v>0.68113646431099995</v>
      </c>
      <c r="P55" s="19">
        <f>M55/D55*100</f>
        <v>0.23497558123079143</v>
      </c>
      <c r="Q55" s="19">
        <f>N55/D55*100</f>
        <v>2.5740506853009424</v>
      </c>
      <c r="R55" s="19">
        <f>O55/D55*100</f>
        <v>9.093774806759285</v>
      </c>
    </row>
    <row r="56" spans="1:18" ht="15" x14ac:dyDescent="0.25">
      <c r="A56" s="20" t="s">
        <v>150</v>
      </c>
      <c r="B56" s="20" t="s">
        <v>151</v>
      </c>
      <c r="C56" s="20" t="s">
        <v>170</v>
      </c>
      <c r="D56" s="21">
        <v>2.9114100000000001</v>
      </c>
      <c r="E56" s="21">
        <v>0</v>
      </c>
      <c r="F56" s="21">
        <v>0</v>
      </c>
      <c r="G56" s="21">
        <v>0</v>
      </c>
      <c r="H56" s="21">
        <f>D56-E56-F56-G56</f>
        <v>2.9114100000000001</v>
      </c>
      <c r="I56" s="22">
        <f>E56/D56*100</f>
        <v>0</v>
      </c>
      <c r="J56" s="22">
        <f>F56/D56*100</f>
        <v>0</v>
      </c>
      <c r="K56" s="22">
        <f>G56/D56*100</f>
        <v>0</v>
      </c>
      <c r="L56" s="22">
        <f>H56/D56*100</f>
        <v>100</v>
      </c>
      <c r="M56" s="21">
        <v>5.2176222990300003E-3</v>
      </c>
      <c r="N56" s="21">
        <v>9.10778201837E-3</v>
      </c>
      <c r="O56" s="21">
        <v>0.236180297457</v>
      </c>
      <c r="P56" s="19">
        <f>M56/D56*100</f>
        <v>0.179212900245242</v>
      </c>
      <c r="Q56" s="19">
        <f>N56/D56*100</f>
        <v>0.31283062221981789</v>
      </c>
      <c r="R56" s="19">
        <f>O56/D56*100</f>
        <v>8.1122307561284739</v>
      </c>
    </row>
    <row r="57" spans="1:18" ht="15" x14ac:dyDescent="0.25">
      <c r="A57" s="20" t="s">
        <v>152</v>
      </c>
      <c r="B57" s="20" t="s">
        <v>153</v>
      </c>
      <c r="C57" s="20" t="s">
        <v>170</v>
      </c>
      <c r="D57" s="21">
        <v>1.03241</v>
      </c>
      <c r="E57" s="21">
        <v>0</v>
      </c>
      <c r="F57" s="21">
        <v>0</v>
      </c>
      <c r="G57" s="21">
        <v>0</v>
      </c>
      <c r="H57" s="21">
        <f>D57-E57-F57-G57</f>
        <v>1.03241</v>
      </c>
      <c r="I57" s="22">
        <f>E57/D57*100</f>
        <v>0</v>
      </c>
      <c r="J57" s="22">
        <f>F57/D57*100</f>
        <v>0</v>
      </c>
      <c r="K57" s="22">
        <f>G57/D57*100</f>
        <v>0</v>
      </c>
      <c r="L57" s="22">
        <f>H57/D57*100</f>
        <v>100</v>
      </c>
      <c r="M57" s="21">
        <v>3.4298710000000003E-2</v>
      </c>
      <c r="N57" s="21">
        <v>5.8566799999200002E-3</v>
      </c>
      <c r="O57" s="21">
        <v>2.91422400001E-2</v>
      </c>
      <c r="P57" s="19">
        <f>M57/D57*100</f>
        <v>3.3221985451516356</v>
      </c>
      <c r="Q57" s="19">
        <f>N57/D57*100</f>
        <v>0.56728237811722093</v>
      </c>
      <c r="R57" s="19">
        <f>O57/D57*100</f>
        <v>2.8227390281089875</v>
      </c>
    </row>
    <row r="58" spans="1:18" ht="15" x14ac:dyDescent="0.25">
      <c r="A58" s="20" t="s">
        <v>154</v>
      </c>
      <c r="B58" s="20" t="s">
        <v>155</v>
      </c>
      <c r="C58" s="20" t="s">
        <v>170</v>
      </c>
      <c r="D58" s="21">
        <v>0.70072699999999999</v>
      </c>
      <c r="E58" s="21">
        <v>0</v>
      </c>
      <c r="F58" s="21">
        <v>2.0967117127100001E-2</v>
      </c>
      <c r="G58" s="21">
        <v>0.15395764100600001</v>
      </c>
      <c r="H58" s="21">
        <f>D58-E58-F58-G58</f>
        <v>0.52580224186689994</v>
      </c>
      <c r="I58" s="22">
        <f>E58/D58*100</f>
        <v>0</v>
      </c>
      <c r="J58" s="22">
        <f>F58/D58*100</f>
        <v>2.9921948386604202</v>
      </c>
      <c r="K58" s="22">
        <f>G58/D58*100</f>
        <v>21.971130127139389</v>
      </c>
      <c r="L58" s="22">
        <f>H58/D58*100</f>
        <v>75.036675034200186</v>
      </c>
      <c r="M58" s="21">
        <v>0</v>
      </c>
      <c r="N58" s="21">
        <v>6.5898194011999999E-5</v>
      </c>
      <c r="O58" s="21">
        <v>1.8514730892300001E-4</v>
      </c>
      <c r="P58" s="19">
        <f>M58/D58*100</f>
        <v>0</v>
      </c>
      <c r="Q58" s="19">
        <f>N58/D58*100</f>
        <v>9.4042607195098799E-3</v>
      </c>
      <c r="R58" s="19">
        <f>O58/D58*100</f>
        <v>2.6422174245176795E-2</v>
      </c>
    </row>
    <row r="59" spans="1:18" ht="15" x14ac:dyDescent="0.25">
      <c r="A59" s="20" t="s">
        <v>156</v>
      </c>
      <c r="B59" s="20" t="s">
        <v>157</v>
      </c>
      <c r="C59" s="20" t="s">
        <v>171</v>
      </c>
      <c r="D59" s="21">
        <v>0.92630800000000002</v>
      </c>
      <c r="E59" s="21">
        <v>9.8244895479099995E-2</v>
      </c>
      <c r="F59" s="21">
        <v>6.7670907581100004E-2</v>
      </c>
      <c r="G59" s="21">
        <v>3.2265679372800002E-3</v>
      </c>
      <c r="H59" s="21">
        <f>D59-E59-F59-G59</f>
        <v>0.75716562900251994</v>
      </c>
      <c r="I59" s="22">
        <f>E59/D59*100</f>
        <v>10.606072222101073</v>
      </c>
      <c r="J59" s="22">
        <f>F59/D59*100</f>
        <v>7.3054435005527312</v>
      </c>
      <c r="K59" s="22">
        <f>G59/D59*100</f>
        <v>0.34832560414894398</v>
      </c>
      <c r="L59" s="22">
        <f>H59/D59*100</f>
        <v>81.740158673197243</v>
      </c>
      <c r="M59" s="21">
        <v>3.1259537412900003E-2</v>
      </c>
      <c r="N59" s="21">
        <v>1.7266119101999999E-2</v>
      </c>
      <c r="O59" s="21">
        <v>3.7505225441499999E-2</v>
      </c>
      <c r="P59" s="19">
        <f>M59/D59*100</f>
        <v>3.3746375301627536</v>
      </c>
      <c r="Q59" s="19">
        <f>N59/D59*100</f>
        <v>1.8639717137280472</v>
      </c>
      <c r="R59" s="19">
        <f>O59/D59*100</f>
        <v>4.0488936122218524</v>
      </c>
    </row>
    <row r="60" spans="1:18" ht="15" x14ac:dyDescent="0.25">
      <c r="A60" s="20" t="s">
        <v>158</v>
      </c>
      <c r="B60" s="20" t="s">
        <v>159</v>
      </c>
      <c r="C60" s="20" t="s">
        <v>170</v>
      </c>
      <c r="D60" s="21">
        <v>1.8202799999999999</v>
      </c>
      <c r="E60" s="21">
        <v>0</v>
      </c>
      <c r="F60" s="21">
        <v>0</v>
      </c>
      <c r="G60" s="21">
        <v>0</v>
      </c>
      <c r="H60" s="21">
        <f>D60-E60-F60-G60</f>
        <v>1.8202799999999999</v>
      </c>
      <c r="I60" s="22">
        <f>E60/D60*100</f>
        <v>0</v>
      </c>
      <c r="J60" s="22">
        <f>F60/D60*100</f>
        <v>0</v>
      </c>
      <c r="K60" s="22">
        <f>G60/D60*100</f>
        <v>0</v>
      </c>
      <c r="L60" s="22">
        <f>H60/D60*100</f>
        <v>100</v>
      </c>
      <c r="M60" s="21">
        <v>8.6796139944600003E-4</v>
      </c>
      <c r="N60" s="21">
        <v>1.1710807319699999E-3</v>
      </c>
      <c r="O60" s="21">
        <v>9.1672413822900006E-2</v>
      </c>
      <c r="P60" s="19">
        <f>M60/D60*100</f>
        <v>4.7682850959522717E-2</v>
      </c>
      <c r="Q60" s="19">
        <f>N60/D60*100</f>
        <v>6.4335197440503658E-2</v>
      </c>
      <c r="R60" s="19">
        <f>O60/D60*100</f>
        <v>5.0361710189036861</v>
      </c>
    </row>
    <row r="61" spans="1:18" ht="15" x14ac:dyDescent="0.25">
      <c r="A61" s="20" t="s">
        <v>160</v>
      </c>
      <c r="B61" s="20" t="s">
        <v>161</v>
      </c>
      <c r="C61" s="20" t="s">
        <v>170</v>
      </c>
      <c r="D61" s="21">
        <v>5.7268600000000003</v>
      </c>
      <c r="E61" s="21">
        <v>0</v>
      </c>
      <c r="F61" s="21">
        <v>1.21642068847</v>
      </c>
      <c r="G61" s="21">
        <v>0.54195820529700001</v>
      </c>
      <c r="H61" s="21">
        <f>D61-E61-F61-G61</f>
        <v>3.9684811062329999</v>
      </c>
      <c r="I61" s="22">
        <f>E61/D61*100</f>
        <v>0</v>
      </c>
      <c r="J61" s="22">
        <f>F61/D61*100</f>
        <v>21.240622059383323</v>
      </c>
      <c r="K61" s="22">
        <f>G61/D61*100</f>
        <v>9.463444283551544</v>
      </c>
      <c r="L61" s="22">
        <f>H61/D61*100</f>
        <v>69.29593365706512</v>
      </c>
      <c r="M61" s="21">
        <v>3.0983305045900002E-2</v>
      </c>
      <c r="N61" s="21">
        <v>9.3345503389899998E-2</v>
      </c>
      <c r="O61" s="21">
        <v>1.1824460751100001</v>
      </c>
      <c r="P61" s="19">
        <f>M61/D61*100</f>
        <v>0.54101732966931271</v>
      </c>
      <c r="Q61" s="19">
        <f>N61/D61*100</f>
        <v>1.6299595832602856</v>
      </c>
      <c r="R61" s="19">
        <f>O61/D61*100</f>
        <v>20.64737177283887</v>
      </c>
    </row>
    <row r="62" spans="1:18" ht="15" x14ac:dyDescent="0.25">
      <c r="A62" s="20" t="s">
        <v>162</v>
      </c>
      <c r="B62" s="20" t="s">
        <v>163</v>
      </c>
      <c r="C62" s="20" t="s">
        <v>41</v>
      </c>
      <c r="D62" s="21">
        <v>1.1651100000000001</v>
      </c>
      <c r="E62" s="21">
        <v>0</v>
      </c>
      <c r="F62" s="21">
        <v>1.1548633235200001</v>
      </c>
      <c r="G62" s="21">
        <v>1.02417781636E-2</v>
      </c>
      <c r="H62" s="21">
        <f>D62-E62-F62-G62</f>
        <v>4.898316399994454E-6</v>
      </c>
      <c r="I62" s="22">
        <f>E62/D62*100</f>
        <v>0</v>
      </c>
      <c r="J62" s="22">
        <f>F62/D62*100</f>
        <v>99.120539993648677</v>
      </c>
      <c r="K62" s="22">
        <f>G62/D62*100</f>
        <v>0.87903958970397633</v>
      </c>
      <c r="L62" s="22">
        <f>H62/D62*100</f>
        <v>4.2041664735470929E-4</v>
      </c>
      <c r="M62" s="21">
        <v>1.8730423800399999E-2</v>
      </c>
      <c r="N62" s="21">
        <v>0.17625875993599999</v>
      </c>
      <c r="O62" s="21">
        <v>0.49536118625699999</v>
      </c>
      <c r="P62" s="19">
        <f>M62/D62*100</f>
        <v>1.6076099081116804</v>
      </c>
      <c r="Q62" s="19">
        <f>N62/D62*100</f>
        <v>15.128078888345303</v>
      </c>
      <c r="R62" s="19">
        <f>O62/D62*100</f>
        <v>42.516259087725615</v>
      </c>
    </row>
    <row r="63" spans="1:18" ht="15" x14ac:dyDescent="0.25">
      <c r="A63" s="20" t="s">
        <v>164</v>
      </c>
      <c r="B63" s="20" t="s">
        <v>165</v>
      </c>
      <c r="C63" s="20" t="s">
        <v>41</v>
      </c>
      <c r="D63" s="21">
        <v>91.772300000000001</v>
      </c>
      <c r="E63" s="21">
        <v>0</v>
      </c>
      <c r="F63" s="21">
        <v>0</v>
      </c>
      <c r="G63" s="21">
        <v>0</v>
      </c>
      <c r="H63" s="21">
        <f>D63-E63-F63-G63</f>
        <v>91.772300000000001</v>
      </c>
      <c r="I63" s="22">
        <f>E63/D63*100</f>
        <v>0</v>
      </c>
      <c r="J63" s="22">
        <f>F63/D63*100</f>
        <v>0</v>
      </c>
      <c r="K63" s="22">
        <f>G63/D63*100</f>
        <v>0</v>
      </c>
      <c r="L63" s="22">
        <f>H63/D63*100</f>
        <v>100</v>
      </c>
      <c r="M63" s="21">
        <v>3.4753937648500002</v>
      </c>
      <c r="N63" s="21">
        <v>2.23854392411</v>
      </c>
      <c r="O63" s="21">
        <v>7.7491979399200002</v>
      </c>
      <c r="P63" s="19">
        <f>M63/D63*100</f>
        <v>3.7869746806498261</v>
      </c>
      <c r="Q63" s="19">
        <f>N63/D63*100</f>
        <v>2.4392370291580359</v>
      </c>
      <c r="R63" s="19">
        <f>O63/D63*100</f>
        <v>8.4439399905200148</v>
      </c>
    </row>
    <row r="64" spans="1:18" ht="15" x14ac:dyDescent="0.25">
      <c r="A64" s="20" t="s">
        <v>166</v>
      </c>
      <c r="B64" s="20" t="s">
        <v>167</v>
      </c>
      <c r="C64" s="20" t="s">
        <v>42</v>
      </c>
      <c r="D64" s="21">
        <v>6.3851699999999996</v>
      </c>
      <c r="E64" s="21">
        <v>0</v>
      </c>
      <c r="F64" s="21">
        <v>0</v>
      </c>
      <c r="G64" s="21">
        <v>0</v>
      </c>
      <c r="H64" s="21">
        <f>D64-E64-F64-G64</f>
        <v>6.3851699999999996</v>
      </c>
      <c r="I64" s="22">
        <f>E64/D64*100</f>
        <v>0</v>
      </c>
      <c r="J64" s="22">
        <f>F64/D64*100</f>
        <v>0</v>
      </c>
      <c r="K64" s="22">
        <f>G64/D64*100</f>
        <v>0</v>
      </c>
      <c r="L64" s="22">
        <f>H64/D64*100</f>
        <v>100</v>
      </c>
      <c r="M64" s="21">
        <v>2.4799999999999999E-2</v>
      </c>
      <c r="N64" s="21">
        <v>3.11195936627E-2</v>
      </c>
      <c r="O64" s="21">
        <v>0.54609938180700002</v>
      </c>
      <c r="P64" s="19">
        <f>M64/D64*100</f>
        <v>0.38839999561483879</v>
      </c>
      <c r="Q64" s="19">
        <f>N64/D64*100</f>
        <v>0.48737298556968728</v>
      </c>
      <c r="R64" s="19">
        <f>O64/D64*100</f>
        <v>8.5526208668993942</v>
      </c>
    </row>
    <row r="65" spans="1:18" ht="15" x14ac:dyDescent="0.25">
      <c r="A65" s="20" t="s">
        <v>168</v>
      </c>
      <c r="B65" s="20" t="s">
        <v>167</v>
      </c>
      <c r="C65" s="20" t="s">
        <v>42</v>
      </c>
      <c r="D65" s="21">
        <v>35.883200000000002</v>
      </c>
      <c r="E65" s="21">
        <v>0</v>
      </c>
      <c r="F65" s="21">
        <v>0</v>
      </c>
      <c r="G65" s="21">
        <v>0</v>
      </c>
      <c r="H65" s="21">
        <f>D65-E65-F65-G65</f>
        <v>35.883200000000002</v>
      </c>
      <c r="I65" s="22">
        <f>E65/D65*100</f>
        <v>0</v>
      </c>
      <c r="J65" s="22">
        <f>F65/D65*100</f>
        <v>0</v>
      </c>
      <c r="K65" s="22">
        <f>G65/D65*100</f>
        <v>0</v>
      </c>
      <c r="L65" s="22">
        <f>H65/D65*100</f>
        <v>100</v>
      </c>
      <c r="M65" s="21">
        <v>0.15279999999999999</v>
      </c>
      <c r="N65" s="21">
        <v>0.75262024469</v>
      </c>
      <c r="O65" s="21">
        <v>3.66799364369</v>
      </c>
      <c r="P65" s="19">
        <f>M65/D65*100</f>
        <v>0.42582601328755515</v>
      </c>
      <c r="Q65" s="19">
        <f>N65/D65*100</f>
        <v>2.0974167429047572</v>
      </c>
      <c r="R65" s="19">
        <f>O65/D65*100</f>
        <v>10.222036060579882</v>
      </c>
    </row>
    <row r="66" spans="1:18" ht="15" x14ac:dyDescent="0.25">
      <c r="A66" s="18" t="s">
        <v>176</v>
      </c>
      <c r="B66" s="18" t="s">
        <v>177</v>
      </c>
      <c r="C66" s="18" t="s">
        <v>187</v>
      </c>
      <c r="D66" s="18">
        <v>3.69625</v>
      </c>
      <c r="E66" s="18">
        <v>0</v>
      </c>
      <c r="F66" s="18">
        <v>0</v>
      </c>
      <c r="G66" s="18">
        <v>0</v>
      </c>
      <c r="H66" s="21">
        <f>D66-E66-F66-G66</f>
        <v>3.69625</v>
      </c>
      <c r="I66" s="22">
        <f>E66/D66*100</f>
        <v>0</v>
      </c>
      <c r="J66" s="22">
        <f>F66/D66*100</f>
        <v>0</v>
      </c>
      <c r="K66" s="22">
        <f>G66/D66*100</f>
        <v>0</v>
      </c>
      <c r="L66" s="22">
        <f>H66/D66*100</f>
        <v>100</v>
      </c>
      <c r="M66" s="32">
        <v>4.5106659999900003E-2</v>
      </c>
      <c r="N66" s="32">
        <v>5.1999999999999998E-3</v>
      </c>
      <c r="O66" s="32">
        <v>9.0213055255800007E-2</v>
      </c>
      <c r="P66" s="19">
        <f>M66/D66*100</f>
        <v>1.2203357456854922</v>
      </c>
      <c r="Q66" s="19">
        <f>N66/D66*100</f>
        <v>0.14068312478863712</v>
      </c>
      <c r="R66" s="19">
        <f>O66/D66*100</f>
        <v>2.440664328868448</v>
      </c>
    </row>
    <row r="67" spans="1:18" ht="15" x14ac:dyDescent="0.25">
      <c r="A67" s="18" t="s">
        <v>178</v>
      </c>
      <c r="B67" s="18" t="s">
        <v>179</v>
      </c>
      <c r="C67" s="18" t="s">
        <v>187</v>
      </c>
      <c r="D67" s="18">
        <v>3.93472</v>
      </c>
      <c r="E67" s="18">
        <v>0</v>
      </c>
      <c r="F67" s="18">
        <v>0</v>
      </c>
      <c r="G67" s="18">
        <v>0</v>
      </c>
      <c r="H67" s="21">
        <f>D67-E67-F67-G67</f>
        <v>3.93472</v>
      </c>
      <c r="I67" s="22">
        <f>E67/D67*100</f>
        <v>0</v>
      </c>
      <c r="J67" s="22">
        <f>F67/D67*100</f>
        <v>0</v>
      </c>
      <c r="K67" s="22">
        <f>G67/D67*100</f>
        <v>0</v>
      </c>
      <c r="L67" s="22">
        <f>H67/D67*100</f>
        <v>100</v>
      </c>
      <c r="M67" s="32">
        <v>3.40610991071E-2</v>
      </c>
      <c r="N67" s="32">
        <v>1.40609592858E-2</v>
      </c>
      <c r="O67" s="32">
        <v>7.1799687757199998E-2</v>
      </c>
      <c r="P67" s="19">
        <f>M67/D67*100</f>
        <v>0.86565496673460873</v>
      </c>
      <c r="Q67" s="19">
        <f>N67/D67*100</f>
        <v>0.35735603259698273</v>
      </c>
      <c r="R67" s="19">
        <f>O67/D67*100</f>
        <v>1.8247724808169323</v>
      </c>
    </row>
    <row r="68" spans="1:18" ht="15" x14ac:dyDescent="0.25">
      <c r="A68" s="18" t="s">
        <v>180</v>
      </c>
      <c r="B68" s="18" t="s">
        <v>181</v>
      </c>
      <c r="C68" s="18" t="s">
        <v>187</v>
      </c>
      <c r="D68" s="18">
        <v>17.9054</v>
      </c>
      <c r="E68" s="18">
        <v>0</v>
      </c>
      <c r="F68" s="18">
        <v>0</v>
      </c>
      <c r="G68" s="18">
        <v>0</v>
      </c>
      <c r="H68" s="21">
        <f>D68-E68-F68-G68</f>
        <v>17.9054</v>
      </c>
      <c r="I68" s="22">
        <f>E68/D68*100</f>
        <v>0</v>
      </c>
      <c r="J68" s="22">
        <f>F68/D68*100</f>
        <v>0</v>
      </c>
      <c r="K68" s="22">
        <f>G68/D68*100</f>
        <v>0</v>
      </c>
      <c r="L68" s="22">
        <f>H68/D68*100</f>
        <v>100</v>
      </c>
      <c r="M68" s="32">
        <v>0.30986051494</v>
      </c>
      <c r="N68" s="32">
        <v>0.116902596697</v>
      </c>
      <c r="O68" s="32">
        <v>0.58481422593200005</v>
      </c>
      <c r="P68" s="19">
        <f>M68/D68*100</f>
        <v>1.7305422662437029</v>
      </c>
      <c r="Q68" s="19">
        <f>N68/D68*100</f>
        <v>0.65289017110480629</v>
      </c>
      <c r="R68" s="19">
        <f>O68/D68*100</f>
        <v>3.2661332666793261</v>
      </c>
    </row>
    <row r="69" spans="1:18" ht="15" x14ac:dyDescent="0.25">
      <c r="A69" s="18" t="s">
        <v>182</v>
      </c>
      <c r="B69" s="18" t="s">
        <v>183</v>
      </c>
      <c r="C69" s="18" t="s">
        <v>187</v>
      </c>
      <c r="D69" s="18">
        <v>6.3294499999999996</v>
      </c>
      <c r="E69" s="18">
        <v>0</v>
      </c>
      <c r="F69" s="18">
        <v>0</v>
      </c>
      <c r="G69" s="18">
        <v>0</v>
      </c>
      <c r="H69" s="21">
        <f>D69-E69-F69-G69</f>
        <v>6.3294499999999996</v>
      </c>
      <c r="I69" s="22">
        <f>E69/D69*100</f>
        <v>0</v>
      </c>
      <c r="J69" s="22">
        <f>F69/D69*100</f>
        <v>0</v>
      </c>
      <c r="K69" s="22">
        <f>G69/D69*100</f>
        <v>0</v>
      </c>
      <c r="L69" s="22">
        <f>H69/D69*100</f>
        <v>100</v>
      </c>
      <c r="M69" s="32">
        <v>1.9799309333699999E-2</v>
      </c>
      <c r="N69" s="32">
        <v>2.0642116311600001E-2</v>
      </c>
      <c r="O69" s="32">
        <v>3.48214668256E-2</v>
      </c>
      <c r="P69" s="19">
        <f>M69/D69*100</f>
        <v>0.31281247712992438</v>
      </c>
      <c r="Q69" s="19">
        <f>N69/D69*100</f>
        <v>0.32612812032009103</v>
      </c>
      <c r="R69" s="19">
        <f>O69/D69*100</f>
        <v>0.55014996288145102</v>
      </c>
    </row>
    <row r="70" spans="1:18" ht="15" x14ac:dyDescent="0.25">
      <c r="A70" s="18" t="s">
        <v>184</v>
      </c>
      <c r="B70" s="18" t="s">
        <v>185</v>
      </c>
      <c r="C70" s="18" t="s">
        <v>187</v>
      </c>
      <c r="D70" s="18">
        <v>2.1090599999999999</v>
      </c>
      <c r="E70" s="18">
        <v>0</v>
      </c>
      <c r="F70" s="18">
        <v>0</v>
      </c>
      <c r="G70" s="18">
        <v>0</v>
      </c>
      <c r="H70" s="21">
        <f>D70-E70-F70-G70</f>
        <v>2.1090599999999999</v>
      </c>
      <c r="I70" s="22">
        <f>E70/D70*100</f>
        <v>0</v>
      </c>
      <c r="J70" s="22">
        <f>F70/D70*100</f>
        <v>0</v>
      </c>
      <c r="K70" s="22">
        <f>G70/D70*100</f>
        <v>0</v>
      </c>
      <c r="L70" s="22">
        <f>H70/D70*100</f>
        <v>100</v>
      </c>
      <c r="M70" s="32">
        <v>1.1913839418700001E-2</v>
      </c>
      <c r="N70" s="32">
        <v>3.0118646147599998E-3</v>
      </c>
      <c r="O70" s="32">
        <v>7.2862930905999998E-3</v>
      </c>
      <c r="P70" s="19">
        <f>M70/D70*100</f>
        <v>0.56488859580571438</v>
      </c>
      <c r="Q70" s="19">
        <f>N70/D70*100</f>
        <v>0.14280601854665112</v>
      </c>
      <c r="R70" s="19">
        <f>O70/D70*100</f>
        <v>0.34547585609702902</v>
      </c>
    </row>
    <row r="71" spans="1:18" ht="15" x14ac:dyDescent="0.25">
      <c r="A71" s="18" t="s">
        <v>186</v>
      </c>
      <c r="B71" s="18" t="s">
        <v>202</v>
      </c>
      <c r="C71" s="18" t="s">
        <v>187</v>
      </c>
      <c r="D71" s="18">
        <v>15.490399999999999</v>
      </c>
      <c r="E71" s="18">
        <v>0</v>
      </c>
      <c r="F71" s="18">
        <v>0</v>
      </c>
      <c r="G71" s="18">
        <v>0</v>
      </c>
      <c r="H71" s="21">
        <f>D71-E71-F71-G71</f>
        <v>15.490399999999999</v>
      </c>
      <c r="I71" s="22">
        <f>E71/D71*100</f>
        <v>0</v>
      </c>
      <c r="J71" s="22">
        <f>F71/D71*100</f>
        <v>0</v>
      </c>
      <c r="K71" s="22">
        <f>G71/D71*100</f>
        <v>0</v>
      </c>
      <c r="L71" s="22">
        <f>H71/D71*100</f>
        <v>100</v>
      </c>
      <c r="M71" s="32">
        <v>0.13880676416000001</v>
      </c>
      <c r="N71" s="32">
        <v>0.10105140483</v>
      </c>
      <c r="O71" s="32">
        <v>0.46774685737299998</v>
      </c>
      <c r="P71" s="19">
        <f>M71/D71*100</f>
        <v>0.89608250374425458</v>
      </c>
      <c r="Q71" s="19">
        <f>N71/D71*100</f>
        <v>0.65234858254144501</v>
      </c>
      <c r="R71" s="19">
        <f>O71/D71*100</f>
        <v>3.0195918592999536</v>
      </c>
    </row>
  </sheetData>
  <sheetProtection algorithmName="SHA-512" hashValue="PJPkp7VJLzI/mWMFh1TJFgz98kZAh+ie8OVmpCU9DOHkB4KG2UsXr8l8jinUih9Nwz59+A/iiZ2jELzIOs1D/Q==" saltValue="cxas4wNm9SAoP9srchzI2w==" spinCount="100000" sheet="1" objects="1" scenarios="1" formatCells="0" formatColumns="0" formatRows="0" sort="0" autoFilter="0" pivotTables="0"/>
  <autoFilter ref="A1:R65" xr:uid="{00000000-0009-0000-0000-00000100000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1DE49A60-950B-49C3-A680-A7C7BE9D6B02}"/>
</file>

<file path=customXml/itemProps2.xml><?xml version="1.0" encoding="utf-8"?>
<ds:datastoreItem xmlns:ds="http://schemas.openxmlformats.org/officeDocument/2006/customXml" ds:itemID="{08C08928-A0A5-4773-898C-5087FA743B29}"/>
</file>

<file path=customXml/itemProps3.xml><?xml version="1.0" encoding="utf-8"?>
<ds:datastoreItem xmlns:ds="http://schemas.openxmlformats.org/officeDocument/2006/customXml" ds:itemID="{F4CCCF12-C33E-4448-974D-632D85B2129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Sites Assessment</vt:lpstr>
      <vt:lpstr>Calculations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Williamson</dc:creator>
  <cp:lastModifiedBy>DROUGHTON, Gemma</cp:lastModifiedBy>
  <dcterms:created xsi:type="dcterms:W3CDTF">2015-12-04T10:36:28Z</dcterms:created>
  <dcterms:modified xsi:type="dcterms:W3CDTF">2023-02-13T12:52:57Z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